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hidePivotFieldList="1"/>
  <mc:AlternateContent xmlns:mc="http://schemas.openxmlformats.org/markup-compatibility/2006">
    <mc:Choice Requires="x15">
      <x15ac:absPath xmlns:x15ac="http://schemas.microsoft.com/office/spreadsheetml/2010/11/ac" url="https://onesourceict-my.sharepoint.com/personal/danalee_edmund_newham_gov_uk/Documents/Desktop/"/>
    </mc:Choice>
  </mc:AlternateContent>
  <xr:revisionPtr revIDLastSave="0" documentId="8_{F4532169-BF58-485C-B5CA-9F89FD5C0F15}" xr6:coauthVersionLast="47" xr6:coauthVersionMax="47" xr10:uidLastSave="{00000000-0000-0000-0000-000000000000}"/>
  <bookViews>
    <workbookView xWindow="-28920" yWindow="2055" windowWidth="29040" windowHeight="15720" tabRatio="596" activeTab="1" xr2:uid="{00000000-000D-0000-FFFF-FFFF00000000}"/>
  </bookViews>
  <sheets>
    <sheet name="5 Year Land Supply" sheetId="34" r:id="rId1"/>
    <sheet name="Trajectory Submission" sheetId="27" r:id="rId2"/>
    <sheet name="Range Trajectory" sheetId="37" r:id="rId3"/>
    <sheet name="5 year NEW LP TARGET " sheetId="21" state="hidden" r:id="rId4"/>
    <sheet name="Lists" sheetId="36" r:id="rId5"/>
  </sheets>
  <definedNames>
    <definedName name="_CFA1">#REF!</definedName>
    <definedName name="_xlnm._FilterDatabase" localSheetId="0" hidden="1">'5 Year Land Supply'!$A$8:$B$82</definedName>
    <definedName name="_xlnm._FilterDatabase" localSheetId="3" hidden="1">'5 year NEW LP TARGET '!$A$9:$E$179</definedName>
    <definedName name="_xlnm._FilterDatabase" localSheetId="1" hidden="1">'Trajectory Submission'!$A$6:$AI$247</definedName>
    <definedName name="CFAs">#REF!</definedName>
    <definedName name="Communityforumareas">#REF!</definedName>
    <definedName name="_xlnm.Criteria" localSheetId="0">'5 Year Land Supply'!#REF!</definedName>
    <definedName name="_xlnm.Criteria" localSheetId="3">'5 year NEW LP TARGET '!#REF!</definedName>
    <definedName name="_xlnm.Print_Area" localSheetId="0">'5 Year Land Supply'!$A$1:$H$97</definedName>
    <definedName name="_xlnm.Print_Area" localSheetId="3">'5 year NEW LP TARGET '!$A$1:$H$193</definedName>
    <definedName name="source">#REF!</definedName>
    <definedName name="sourc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7" l="1"/>
  <c r="C18" i="37"/>
  <c r="B18" i="37"/>
  <c r="D75" i="34"/>
  <c r="E75" i="34"/>
  <c r="F75" i="34"/>
  <c r="G75" i="34"/>
  <c r="C75" i="34"/>
  <c r="B75" i="34" l="1"/>
  <c r="M184" i="27"/>
  <c r="L184" i="27"/>
  <c r="B115" i="34" l="1"/>
  <c r="B105" i="34"/>
  <c r="B112" i="34" l="1"/>
  <c r="B102" i="34"/>
  <c r="G76" i="34" l="1"/>
  <c r="G74" i="34"/>
  <c r="G73" i="34"/>
  <c r="G72" i="34"/>
  <c r="G71" i="34"/>
  <c r="G70" i="34"/>
  <c r="G69" i="34"/>
  <c r="G68" i="34"/>
  <c r="G67" i="34"/>
  <c r="G66" i="34"/>
  <c r="G65" i="34"/>
  <c r="G64"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38" i="34"/>
  <c r="G37" i="34"/>
  <c r="G36" i="34" l="1"/>
  <c r="N250" i="27" l="1"/>
  <c r="O250" i="27"/>
  <c r="P250" i="27"/>
  <c r="Q250" i="27"/>
  <c r="R250" i="27"/>
  <c r="S250" i="27"/>
  <c r="T250" i="27"/>
  <c r="U250" i="27"/>
  <c r="V250" i="27"/>
  <c r="W250" i="27"/>
  <c r="X250" i="27"/>
  <c r="Y250" i="27"/>
  <c r="Z250" i="27"/>
  <c r="AA250" i="27"/>
  <c r="AB250" i="27"/>
  <c r="AC250" i="27"/>
  <c r="AD250" i="27"/>
  <c r="AE250" i="27"/>
  <c r="AF250" i="27"/>
  <c r="AG250" i="27"/>
  <c r="N249" i="27"/>
  <c r="O249" i="27"/>
  <c r="P249" i="27"/>
  <c r="Q249" i="27"/>
  <c r="R249" i="27"/>
  <c r="S249" i="27"/>
  <c r="T249" i="27"/>
  <c r="U249" i="27"/>
  <c r="V249" i="27"/>
  <c r="W249" i="27"/>
  <c r="X249" i="27"/>
  <c r="Y249" i="27"/>
  <c r="Z249" i="27"/>
  <c r="AA249" i="27"/>
  <c r="AB249" i="27"/>
  <c r="AC249" i="27"/>
  <c r="AD249" i="27"/>
  <c r="AE249" i="27"/>
  <c r="AF249" i="27"/>
  <c r="AG249" i="27"/>
  <c r="N248" i="27"/>
  <c r="O248" i="27"/>
  <c r="P248" i="27"/>
  <c r="Q248" i="27"/>
  <c r="R248" i="27"/>
  <c r="S248" i="27"/>
  <c r="T248" i="27"/>
  <c r="U248" i="27"/>
  <c r="V248" i="27"/>
  <c r="W248" i="27"/>
  <c r="X248" i="27"/>
  <c r="Y248" i="27"/>
  <c r="Z248" i="27"/>
  <c r="AA248" i="27"/>
  <c r="AB248" i="27"/>
  <c r="AC248" i="27"/>
  <c r="AD248" i="27"/>
  <c r="AE248" i="27"/>
  <c r="AF248" i="27"/>
  <c r="AG248" i="27"/>
  <c r="AA252" i="27" l="1"/>
  <c r="S252" i="27"/>
  <c r="AC252" i="27"/>
  <c r="U252" i="27"/>
  <c r="AG252" i="27"/>
  <c r="Y252" i="27"/>
  <c r="Q252" i="27"/>
  <c r="Q251" i="27" s="1"/>
  <c r="AB252" i="27"/>
  <c r="T252" i="27"/>
  <c r="AF252" i="27"/>
  <c r="X252" i="27"/>
  <c r="P252" i="27"/>
  <c r="P251" i="27" s="1"/>
  <c r="AE252" i="27"/>
  <c r="W252" i="27"/>
  <c r="O252" i="27"/>
  <c r="O251" i="27" s="1"/>
  <c r="AD252" i="27"/>
  <c r="V252" i="27"/>
  <c r="N252" i="27"/>
  <c r="N251" i="27" s="1"/>
  <c r="Z252" i="27"/>
  <c r="R252" i="27"/>
  <c r="R251" i="27" s="1"/>
  <c r="D71" i="34"/>
  <c r="E71" i="34"/>
  <c r="F71" i="34"/>
  <c r="C71" i="34"/>
  <c r="D65" i="34"/>
  <c r="E65" i="34"/>
  <c r="F65" i="34"/>
  <c r="C65" i="34"/>
  <c r="D62" i="34"/>
  <c r="E62" i="34"/>
  <c r="F62" i="34"/>
  <c r="C62" i="34"/>
  <c r="D58" i="34"/>
  <c r="E58" i="34"/>
  <c r="F58" i="34"/>
  <c r="C58" i="34"/>
  <c r="D27" i="34"/>
  <c r="E27" i="34"/>
  <c r="F27" i="34"/>
  <c r="G27" i="34"/>
  <c r="D28" i="34"/>
  <c r="E28" i="34"/>
  <c r="F28" i="34"/>
  <c r="G28" i="34"/>
  <c r="D29" i="34"/>
  <c r="E29" i="34"/>
  <c r="F29" i="34"/>
  <c r="G29" i="34"/>
  <c r="D30" i="34"/>
  <c r="E30" i="34"/>
  <c r="F30" i="34"/>
  <c r="G30" i="34"/>
  <c r="D31" i="34"/>
  <c r="E31" i="34"/>
  <c r="F31" i="34"/>
  <c r="G31" i="34"/>
  <c r="D32" i="34"/>
  <c r="E32" i="34"/>
  <c r="F32" i="34"/>
  <c r="G32" i="34"/>
  <c r="C32" i="34"/>
  <c r="C31" i="34"/>
  <c r="C30" i="34"/>
  <c r="C29" i="34"/>
  <c r="C28" i="34"/>
  <c r="C27" i="34"/>
  <c r="B29" i="34" l="1"/>
  <c r="B27" i="34"/>
  <c r="B71" i="34"/>
  <c r="B62" i="34"/>
  <c r="B65" i="34"/>
  <c r="B58" i="34"/>
  <c r="B30" i="34"/>
  <c r="B31" i="34"/>
  <c r="B28" i="34"/>
  <c r="B32" i="34"/>
  <c r="B90" i="34"/>
  <c r="D67" i="34"/>
  <c r="E67" i="34"/>
  <c r="F67" i="34"/>
  <c r="C67" i="34"/>
  <c r="B67" i="34" l="1"/>
  <c r="B116" i="34"/>
  <c r="D64" i="34"/>
  <c r="E64" i="34"/>
  <c r="F64" i="34"/>
  <c r="C64" i="34"/>
  <c r="D52" i="34"/>
  <c r="E52" i="34"/>
  <c r="F52" i="34"/>
  <c r="C52" i="34"/>
  <c r="D49" i="34"/>
  <c r="E49" i="34"/>
  <c r="F49" i="34"/>
  <c r="D48" i="34"/>
  <c r="E48" i="34"/>
  <c r="F48" i="34"/>
  <c r="D47" i="34"/>
  <c r="E47" i="34"/>
  <c r="F47" i="34"/>
  <c r="C49" i="34"/>
  <c r="C48" i="34"/>
  <c r="C47" i="34"/>
  <c r="D45" i="34"/>
  <c r="E45" i="34"/>
  <c r="F45" i="34"/>
  <c r="C45" i="34"/>
  <c r="D42" i="34"/>
  <c r="E42" i="34"/>
  <c r="F42" i="34"/>
  <c r="C42" i="34"/>
  <c r="D41" i="34"/>
  <c r="E41" i="34"/>
  <c r="F41" i="34"/>
  <c r="C41" i="34"/>
  <c r="D39" i="34"/>
  <c r="E39" i="34"/>
  <c r="F39" i="34"/>
  <c r="C39" i="34"/>
  <c r="D37" i="34"/>
  <c r="E37" i="34"/>
  <c r="F37" i="34"/>
  <c r="C37" i="34"/>
  <c r="D35" i="34"/>
  <c r="E35" i="34"/>
  <c r="F35" i="34"/>
  <c r="G35" i="34"/>
  <c r="C35" i="34"/>
  <c r="D22" i="34"/>
  <c r="E22" i="34"/>
  <c r="F22" i="34"/>
  <c r="G22" i="34"/>
  <c r="C22" i="34"/>
  <c r="D21" i="34"/>
  <c r="E21" i="34"/>
  <c r="F21" i="34"/>
  <c r="G21" i="34"/>
  <c r="C21" i="34"/>
  <c r="B64" i="34" l="1"/>
  <c r="B49" i="34"/>
  <c r="B47" i="34"/>
  <c r="B52" i="34"/>
  <c r="B41" i="34"/>
  <c r="B45" i="34"/>
  <c r="B48" i="34"/>
  <c r="B35" i="34"/>
  <c r="B39" i="34"/>
  <c r="B22" i="34"/>
  <c r="B42" i="34"/>
  <c r="B37" i="34"/>
  <c r="N245" i="27"/>
  <c r="O245" i="27"/>
  <c r="P245" i="27"/>
  <c r="Q245" i="27"/>
  <c r="R245" i="27"/>
  <c r="S245" i="27"/>
  <c r="T245" i="27"/>
  <c r="U245" i="27"/>
  <c r="V245" i="27"/>
  <c r="W245" i="27"/>
  <c r="X245" i="27"/>
  <c r="Y245" i="27"/>
  <c r="Z245" i="27"/>
  <c r="AA245" i="27"/>
  <c r="AB245" i="27"/>
  <c r="AC245" i="27"/>
  <c r="AD245" i="27"/>
  <c r="AE245" i="27"/>
  <c r="AF245" i="27"/>
  <c r="AG245" i="27"/>
  <c r="N244" i="27"/>
  <c r="O244" i="27"/>
  <c r="P244" i="27"/>
  <c r="Q244" i="27"/>
  <c r="R244" i="27"/>
  <c r="S244" i="27"/>
  <c r="T244" i="27"/>
  <c r="U244" i="27"/>
  <c r="V244" i="27"/>
  <c r="W244" i="27"/>
  <c r="X244" i="27"/>
  <c r="Y244" i="27"/>
  <c r="Z244" i="27"/>
  <c r="AA244" i="27"/>
  <c r="AB244" i="27"/>
  <c r="AC244" i="27"/>
  <c r="AD244" i="27"/>
  <c r="AE244" i="27"/>
  <c r="AF244" i="27"/>
  <c r="AG244" i="27"/>
  <c r="N243" i="27"/>
  <c r="O243" i="27"/>
  <c r="P243" i="27"/>
  <c r="Q243" i="27"/>
  <c r="R243" i="27"/>
  <c r="S243" i="27"/>
  <c r="T243" i="27"/>
  <c r="U243" i="27"/>
  <c r="V243" i="27"/>
  <c r="W243" i="27"/>
  <c r="X243" i="27"/>
  <c r="Y243" i="27"/>
  <c r="Z243" i="27"/>
  <c r="AA243" i="27"/>
  <c r="AB243" i="27"/>
  <c r="AC243" i="27"/>
  <c r="AD243" i="27"/>
  <c r="AE243" i="27"/>
  <c r="AF243" i="27"/>
  <c r="AG243" i="27"/>
  <c r="G6" i="34" l="1"/>
  <c r="G34" i="34"/>
  <c r="G33" i="34"/>
  <c r="G26" i="34"/>
  <c r="G25" i="34"/>
  <c r="G24" i="34"/>
  <c r="G23" i="34"/>
  <c r="G20" i="34"/>
  <c r="G19" i="34"/>
  <c r="G18" i="34"/>
  <c r="G17" i="34"/>
  <c r="G16" i="34"/>
  <c r="G15" i="34"/>
  <c r="G14" i="34"/>
  <c r="G13" i="34"/>
  <c r="G12" i="34"/>
  <c r="G11" i="34"/>
  <c r="G10" i="34"/>
  <c r="G9" i="34"/>
  <c r="C6" i="34"/>
  <c r="D6" i="34"/>
  <c r="E6" i="34"/>
  <c r="F6" i="34"/>
  <c r="B6" i="34" l="1"/>
  <c r="G77" i="34"/>
  <c r="E15" i="37"/>
  <c r="M84" i="27"/>
  <c r="L84" i="27"/>
  <c r="M203" i="27" l="1"/>
  <c r="L203" i="27"/>
  <c r="M120" i="27"/>
  <c r="L120" i="27"/>
  <c r="AG242" i="27" l="1"/>
  <c r="AG240" i="27"/>
  <c r="AG239" i="27"/>
  <c r="AG238" i="27"/>
  <c r="AG247" i="27" l="1"/>
  <c r="M151" i="27"/>
  <c r="L151" i="27"/>
  <c r="M102" i="27" l="1"/>
  <c r="L102" i="27"/>
  <c r="M101" i="27"/>
  <c r="L101" i="27"/>
  <c r="M86" i="27" l="1"/>
  <c r="L86" i="27"/>
  <c r="M93" i="27" l="1"/>
  <c r="M94" i="27"/>
  <c r="L93" i="27"/>
  <c r="M206" i="27" l="1"/>
  <c r="L206" i="27"/>
  <c r="M77" i="27"/>
  <c r="L77" i="27"/>
  <c r="M212" i="27" l="1"/>
  <c r="L212" i="27"/>
  <c r="M207" i="27"/>
  <c r="L207" i="27"/>
  <c r="M237" i="27" l="1"/>
  <c r="M236" i="27"/>
  <c r="M235" i="27"/>
  <c r="M234" i="27"/>
  <c r="M233" i="27"/>
  <c r="M232" i="27"/>
  <c r="M231" i="27"/>
  <c r="M230" i="27"/>
  <c r="M229" i="27"/>
  <c r="M228" i="27"/>
  <c r="M227" i="27"/>
  <c r="M226" i="27"/>
  <c r="M225" i="27"/>
  <c r="M224" i="27"/>
  <c r="M223" i="27"/>
  <c r="M222" i="27"/>
  <c r="M221" i="27"/>
  <c r="M220" i="27"/>
  <c r="M219" i="27"/>
  <c r="M218" i="27"/>
  <c r="M217" i="27"/>
  <c r="M216" i="27"/>
  <c r="M215" i="27"/>
  <c r="M214" i="27"/>
  <c r="M213" i="27"/>
  <c r="M211" i="27"/>
  <c r="M210" i="27"/>
  <c r="M209" i="27"/>
  <c r="M208" i="27"/>
  <c r="M205" i="27"/>
  <c r="M204" i="27"/>
  <c r="M202" i="27"/>
  <c r="M201" i="27"/>
  <c r="M198" i="27"/>
  <c r="M197" i="27"/>
  <c r="M196" i="27"/>
  <c r="M195" i="27"/>
  <c r="M194" i="27"/>
  <c r="M193" i="27"/>
  <c r="M192" i="27"/>
  <c r="M191" i="27"/>
  <c r="M190" i="27"/>
  <c r="M189" i="27"/>
  <c r="M188" i="27"/>
  <c r="M187" i="27"/>
  <c r="M186" i="27"/>
  <c r="M185" i="27"/>
  <c r="M183" i="27"/>
  <c r="M182" i="27"/>
  <c r="M181" i="27"/>
  <c r="M180" i="27"/>
  <c r="M179" i="27"/>
  <c r="M178" i="27"/>
  <c r="M177" i="27"/>
  <c r="M176" i="27"/>
  <c r="M175" i="27"/>
  <c r="M174" i="27"/>
  <c r="M173" i="27"/>
  <c r="M172" i="27"/>
  <c r="M171" i="27"/>
  <c r="M170" i="27"/>
  <c r="M169" i="27"/>
  <c r="M168" i="27"/>
  <c r="M167" i="27"/>
  <c r="M166" i="27"/>
  <c r="M165" i="27"/>
  <c r="M164" i="27"/>
  <c r="M163" i="27"/>
  <c r="M162" i="27"/>
  <c r="M161" i="27"/>
  <c r="M160" i="27"/>
  <c r="M159" i="27"/>
  <c r="M158" i="27"/>
  <c r="M157" i="27"/>
  <c r="M156" i="27"/>
  <c r="M155" i="27"/>
  <c r="M154" i="27"/>
  <c r="M153" i="27"/>
  <c r="M152" i="27"/>
  <c r="M150" i="27"/>
  <c r="M149" i="27"/>
  <c r="M148" i="27"/>
  <c r="M147" i="27"/>
  <c r="M146" i="27"/>
  <c r="M145" i="27"/>
  <c r="M144" i="27"/>
  <c r="M143" i="27"/>
  <c r="M142" i="27"/>
  <c r="M141" i="27"/>
  <c r="M140" i="27"/>
  <c r="M139" i="27"/>
  <c r="M138" i="27"/>
  <c r="M137" i="27"/>
  <c r="M136" i="27"/>
  <c r="M135" i="27"/>
  <c r="M134" i="27"/>
  <c r="M133" i="27"/>
  <c r="M132" i="27"/>
  <c r="M131" i="27"/>
  <c r="M130" i="27"/>
  <c r="M129" i="27"/>
  <c r="M128" i="27"/>
  <c r="M127" i="27"/>
  <c r="M126" i="27"/>
  <c r="M125" i="27"/>
  <c r="M124" i="27"/>
  <c r="M123" i="27"/>
  <c r="M122" i="27"/>
  <c r="M121" i="27"/>
  <c r="M119" i="27"/>
  <c r="M118" i="27"/>
  <c r="M117" i="27"/>
  <c r="M116" i="27"/>
  <c r="M115" i="27"/>
  <c r="M114" i="27"/>
  <c r="M113" i="27"/>
  <c r="M112" i="27"/>
  <c r="M111" i="27"/>
  <c r="M110" i="27"/>
  <c r="M109" i="27"/>
  <c r="M108" i="27"/>
  <c r="M107" i="27"/>
  <c r="M106" i="27"/>
  <c r="M105" i="27"/>
  <c r="M104" i="27"/>
  <c r="M103" i="27"/>
  <c r="M100" i="27"/>
  <c r="M99" i="27"/>
  <c r="M98" i="27"/>
  <c r="M97" i="27"/>
  <c r="M96" i="27"/>
  <c r="M95" i="27"/>
  <c r="M92" i="27"/>
  <c r="M91" i="27"/>
  <c r="M90" i="27"/>
  <c r="M89" i="27"/>
  <c r="M88" i="27"/>
  <c r="M87" i="27"/>
  <c r="M85" i="27"/>
  <c r="M83" i="27"/>
  <c r="M82" i="27"/>
  <c r="M81" i="27"/>
  <c r="M80" i="27"/>
  <c r="M79" i="27"/>
  <c r="M78" i="27"/>
  <c r="M76" i="27"/>
  <c r="M75" i="27"/>
  <c r="M74" i="27"/>
  <c r="M73" i="27"/>
  <c r="M72" i="27"/>
  <c r="M71" i="27"/>
  <c r="M70" i="27"/>
  <c r="M69" i="27"/>
  <c r="M68" i="27"/>
  <c r="M67" i="27"/>
  <c r="M66" i="27"/>
  <c r="M65" i="27"/>
  <c r="M64" i="27"/>
  <c r="M63" i="27"/>
  <c r="M62" i="27"/>
  <c r="M61" i="27"/>
  <c r="M60" i="27"/>
  <c r="M59" i="27"/>
  <c r="M58" i="27"/>
  <c r="M57" i="27"/>
  <c r="M56" i="27"/>
  <c r="M55" i="27"/>
  <c r="M54" i="27"/>
  <c r="M53" i="27"/>
  <c r="M52" i="27"/>
  <c r="M51" i="27"/>
  <c r="M50" i="27"/>
  <c r="M49" i="27"/>
  <c r="M48" i="27"/>
  <c r="M47" i="27"/>
  <c r="M46" i="27"/>
  <c r="M45" i="27"/>
  <c r="M44" i="27"/>
  <c r="M4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M12" i="27"/>
  <c r="M11" i="27"/>
  <c r="M10" i="27"/>
  <c r="M9" i="27"/>
  <c r="M8" i="27"/>
  <c r="M248" i="27" s="1"/>
  <c r="M7" i="27"/>
  <c r="M243" i="27" s="1"/>
  <c r="L237" i="27"/>
  <c r="L236" i="27"/>
  <c r="L235" i="27"/>
  <c r="L234" i="27"/>
  <c r="L233" i="27"/>
  <c r="L232" i="27"/>
  <c r="L231" i="27"/>
  <c r="L230" i="27"/>
  <c r="L229" i="27"/>
  <c r="L228" i="27"/>
  <c r="L227" i="27"/>
  <c r="L226" i="27"/>
  <c r="L225" i="27"/>
  <c r="L224" i="27"/>
  <c r="L223" i="27"/>
  <c r="L222" i="27"/>
  <c r="L221" i="27"/>
  <c r="L220" i="27"/>
  <c r="L219" i="27"/>
  <c r="L218" i="27"/>
  <c r="L217" i="27"/>
  <c r="L216" i="27"/>
  <c r="L215" i="27"/>
  <c r="L214" i="27"/>
  <c r="L213" i="27"/>
  <c r="L211" i="27"/>
  <c r="L210" i="27"/>
  <c r="L209" i="27"/>
  <c r="L208" i="27"/>
  <c r="L205" i="27"/>
  <c r="L204" i="27"/>
  <c r="L202" i="27"/>
  <c r="L201" i="27"/>
  <c r="L198" i="27"/>
  <c r="L197" i="27"/>
  <c r="L196" i="27"/>
  <c r="L195" i="27"/>
  <c r="L194" i="27"/>
  <c r="L193" i="27"/>
  <c r="L192" i="27"/>
  <c r="L191" i="27"/>
  <c r="L190" i="27"/>
  <c r="L189" i="27"/>
  <c r="L188" i="27"/>
  <c r="L187" i="27"/>
  <c r="L186" i="27"/>
  <c r="L185" i="27"/>
  <c r="L183" i="27"/>
  <c r="L182" i="27"/>
  <c r="L181" i="27"/>
  <c r="L180" i="27"/>
  <c r="L179" i="27"/>
  <c r="L178" i="27"/>
  <c r="L177" i="27"/>
  <c r="L176" i="27"/>
  <c r="L175" i="27"/>
  <c r="L174" i="27"/>
  <c r="L173" i="27"/>
  <c r="L172" i="27"/>
  <c r="L171" i="27"/>
  <c r="L170" i="27"/>
  <c r="L169" i="27"/>
  <c r="L168" i="27"/>
  <c r="L167" i="27"/>
  <c r="L166" i="27"/>
  <c r="L165" i="27"/>
  <c r="L164" i="27"/>
  <c r="L163" i="27"/>
  <c r="L162" i="27"/>
  <c r="L161" i="27"/>
  <c r="L160" i="27"/>
  <c r="L159" i="27"/>
  <c r="L158" i="27"/>
  <c r="L157" i="27"/>
  <c r="L156" i="27"/>
  <c r="L155" i="27"/>
  <c r="L154" i="27"/>
  <c r="L153" i="27"/>
  <c r="L152" i="27"/>
  <c r="L150" i="27"/>
  <c r="L149" i="27"/>
  <c r="L148" i="27"/>
  <c r="L147" i="27"/>
  <c r="L146" i="27"/>
  <c r="L145" i="27"/>
  <c r="L144" i="27"/>
  <c r="L143" i="27"/>
  <c r="L142" i="27"/>
  <c r="L141" i="27"/>
  <c r="L140" i="27"/>
  <c r="L139" i="27"/>
  <c r="L138" i="27"/>
  <c r="L137" i="27"/>
  <c r="L136" i="27"/>
  <c r="L135" i="27"/>
  <c r="L134" i="27"/>
  <c r="L133" i="27"/>
  <c r="L132" i="27"/>
  <c r="L131" i="27"/>
  <c r="L130" i="27"/>
  <c r="L129" i="27"/>
  <c r="L128" i="27"/>
  <c r="L127" i="27"/>
  <c r="L126" i="27"/>
  <c r="L125" i="27"/>
  <c r="L124" i="27"/>
  <c r="L123" i="27"/>
  <c r="L122" i="27"/>
  <c r="L121" i="27"/>
  <c r="L119" i="27"/>
  <c r="L118" i="27"/>
  <c r="L117" i="27"/>
  <c r="L116" i="27"/>
  <c r="L115" i="27"/>
  <c r="L114" i="27"/>
  <c r="L113" i="27"/>
  <c r="L112" i="27"/>
  <c r="L111" i="27"/>
  <c r="L110" i="27"/>
  <c r="L109" i="27"/>
  <c r="L108" i="27"/>
  <c r="L107" i="27"/>
  <c r="L106" i="27"/>
  <c r="L105" i="27"/>
  <c r="L104" i="27"/>
  <c r="L103" i="27"/>
  <c r="L100" i="27"/>
  <c r="L99" i="27"/>
  <c r="L98" i="27"/>
  <c r="L97" i="27"/>
  <c r="L96" i="27"/>
  <c r="L95" i="27"/>
  <c r="L94" i="27"/>
  <c r="L92" i="27"/>
  <c r="L91" i="27"/>
  <c r="L90" i="27"/>
  <c r="L89" i="27"/>
  <c r="L88" i="27"/>
  <c r="L87" i="27"/>
  <c r="L85" i="27"/>
  <c r="L83" i="27"/>
  <c r="L82" i="27"/>
  <c r="L81" i="27"/>
  <c r="L80" i="27"/>
  <c r="L79" i="27"/>
  <c r="L78" i="27"/>
  <c r="L76" i="27"/>
  <c r="L75" i="27"/>
  <c r="L74" i="27"/>
  <c r="L73" i="27"/>
  <c r="L72" i="27"/>
  <c r="L71" i="27"/>
  <c r="L70" i="27"/>
  <c r="L69" i="27"/>
  <c r="L68" i="27"/>
  <c r="L67" i="27"/>
  <c r="L66" i="27"/>
  <c r="L65" i="27"/>
  <c r="L64" i="27"/>
  <c r="L63" i="27"/>
  <c r="L62" i="27"/>
  <c r="L61" i="27"/>
  <c r="L60" i="27"/>
  <c r="L59" i="27"/>
  <c r="L58" i="27"/>
  <c r="L57" i="27"/>
  <c r="L56" i="27"/>
  <c r="L55" i="27"/>
  <c r="L54" i="27"/>
  <c r="L53" i="27"/>
  <c r="L52" i="27"/>
  <c r="L51" i="27"/>
  <c r="L50" i="27"/>
  <c r="L49" i="27"/>
  <c r="L48" i="27"/>
  <c r="L47" i="27"/>
  <c r="L46" i="27"/>
  <c r="L45" i="27"/>
  <c r="L44" i="27"/>
  <c r="L43" i="27"/>
  <c r="L42" i="27"/>
  <c r="L41" i="27"/>
  <c r="L40" i="27"/>
  <c r="L39" i="27"/>
  <c r="L38" i="27"/>
  <c r="L37" i="27"/>
  <c r="L36" i="27"/>
  <c r="L35" i="27"/>
  <c r="L34" i="27"/>
  <c r="L33" i="27"/>
  <c r="L32" i="27"/>
  <c r="L31" i="27"/>
  <c r="L30" i="27"/>
  <c r="L29" i="27"/>
  <c r="L28" i="27"/>
  <c r="L27" i="27"/>
  <c r="L26" i="27"/>
  <c r="L25" i="27"/>
  <c r="L24" i="27"/>
  <c r="L23" i="27"/>
  <c r="L22" i="27"/>
  <c r="L21" i="27"/>
  <c r="L20" i="27"/>
  <c r="L19" i="27"/>
  <c r="L18" i="27"/>
  <c r="L17" i="27"/>
  <c r="L16" i="27"/>
  <c r="L15" i="27"/>
  <c r="L14" i="27"/>
  <c r="L13" i="27"/>
  <c r="L12" i="27"/>
  <c r="L11" i="27"/>
  <c r="L10" i="27"/>
  <c r="L9" i="27"/>
  <c r="L8" i="27"/>
  <c r="L248" i="27" s="1"/>
  <c r="L7" i="27"/>
  <c r="L243" i="27" s="1"/>
  <c r="M249" i="27" l="1"/>
  <c r="L250" i="27"/>
  <c r="L249" i="27"/>
  <c r="M250" i="27"/>
  <c r="C11" i="37"/>
  <c r="D11" i="37"/>
  <c r="E11" i="37"/>
  <c r="F11" i="37"/>
  <c r="G11" i="37"/>
  <c r="B11" i="37"/>
  <c r="L252" i="27" l="1"/>
  <c r="M252" i="27"/>
  <c r="E12" i="37"/>
  <c r="B16" i="37" s="1"/>
  <c r="G12" i="37"/>
  <c r="D16" i="37" s="1"/>
  <c r="D17" i="37" s="1"/>
  <c r="F12" i="37"/>
  <c r="C16" i="37" s="1"/>
  <c r="C17" i="37" s="1"/>
  <c r="B17" i="37" l="1"/>
  <c r="E16" i="37"/>
  <c r="L245" i="27" l="1"/>
  <c r="M245" i="27"/>
  <c r="L244" i="27"/>
  <c r="M244" i="27"/>
  <c r="C51" i="34"/>
  <c r="D51" i="34"/>
  <c r="E51" i="34"/>
  <c r="F51" i="34"/>
  <c r="C73" i="34"/>
  <c r="D73" i="34"/>
  <c r="E73" i="34"/>
  <c r="F73" i="34"/>
  <c r="C72" i="34"/>
  <c r="D72" i="34"/>
  <c r="E72" i="34"/>
  <c r="F72" i="34"/>
  <c r="C70" i="34"/>
  <c r="D70" i="34"/>
  <c r="E70" i="34"/>
  <c r="F70" i="34"/>
  <c r="C68" i="34"/>
  <c r="D68" i="34"/>
  <c r="E68" i="34"/>
  <c r="F68" i="34"/>
  <c r="C61" i="34"/>
  <c r="D61" i="34"/>
  <c r="E61" i="34"/>
  <c r="F61" i="34"/>
  <c r="B68" i="34" l="1"/>
  <c r="B72" i="34"/>
  <c r="B61" i="34"/>
  <c r="B70" i="34"/>
  <c r="B73" i="34"/>
  <c r="B51" i="34"/>
  <c r="C60" i="34"/>
  <c r="D60" i="34"/>
  <c r="E60" i="34"/>
  <c r="F60" i="34"/>
  <c r="C59" i="34"/>
  <c r="D59" i="34"/>
  <c r="E59" i="34"/>
  <c r="F59" i="34"/>
  <c r="C57" i="34"/>
  <c r="D57" i="34"/>
  <c r="E57" i="34"/>
  <c r="F57" i="34"/>
  <c r="C56" i="34"/>
  <c r="D56" i="34"/>
  <c r="E56" i="34"/>
  <c r="F56" i="34"/>
  <c r="C55" i="34"/>
  <c r="D55" i="34"/>
  <c r="E55" i="34"/>
  <c r="F55" i="34"/>
  <c r="F26" i="34"/>
  <c r="C26" i="34"/>
  <c r="D26" i="34"/>
  <c r="E26" i="34"/>
  <c r="C76" i="34"/>
  <c r="D76" i="34"/>
  <c r="E76" i="34"/>
  <c r="F76" i="34"/>
  <c r="C74" i="34"/>
  <c r="D74" i="34"/>
  <c r="E74" i="34"/>
  <c r="F74" i="34"/>
  <c r="C69" i="34"/>
  <c r="D69" i="34"/>
  <c r="E69" i="34"/>
  <c r="F69" i="34"/>
  <c r="C66" i="34"/>
  <c r="D66" i="34"/>
  <c r="E66" i="34"/>
  <c r="F66" i="34"/>
  <c r="C63" i="34"/>
  <c r="D63" i="34"/>
  <c r="E63" i="34"/>
  <c r="F63" i="34"/>
  <c r="C54" i="34"/>
  <c r="D54" i="34"/>
  <c r="E54" i="34"/>
  <c r="F54" i="34"/>
  <c r="C53" i="34"/>
  <c r="D53" i="34"/>
  <c r="E53" i="34"/>
  <c r="F53" i="34"/>
  <c r="C50" i="34"/>
  <c r="D50" i="34"/>
  <c r="E50" i="34"/>
  <c r="F50" i="34"/>
  <c r="C46" i="34"/>
  <c r="D46" i="34"/>
  <c r="E46" i="34"/>
  <c r="F46" i="34"/>
  <c r="C44" i="34"/>
  <c r="D44" i="34"/>
  <c r="E44" i="34"/>
  <c r="F44" i="34"/>
  <c r="C43" i="34"/>
  <c r="D43" i="34"/>
  <c r="E43" i="34"/>
  <c r="F43" i="34"/>
  <c r="C40" i="34"/>
  <c r="D40" i="34"/>
  <c r="E40" i="34"/>
  <c r="F40" i="34"/>
  <c r="C38" i="34"/>
  <c r="D38" i="34"/>
  <c r="E38" i="34"/>
  <c r="F38" i="34"/>
  <c r="C36" i="34"/>
  <c r="D36" i="34"/>
  <c r="E36" i="34"/>
  <c r="F36" i="34"/>
  <c r="C34" i="34"/>
  <c r="D34" i="34"/>
  <c r="E34" i="34"/>
  <c r="F34" i="34"/>
  <c r="C25" i="34"/>
  <c r="D25" i="34"/>
  <c r="E25" i="34"/>
  <c r="F25" i="34"/>
  <c r="C33" i="34"/>
  <c r="D33" i="34"/>
  <c r="E33" i="34"/>
  <c r="F33" i="34"/>
  <c r="C24" i="34"/>
  <c r="D24" i="34"/>
  <c r="E24" i="34"/>
  <c r="F24" i="34"/>
  <c r="C23" i="34"/>
  <c r="D23" i="34"/>
  <c r="E23" i="34"/>
  <c r="F23" i="34"/>
  <c r="C19" i="34"/>
  <c r="D19" i="34"/>
  <c r="E19" i="34"/>
  <c r="F19" i="34"/>
  <c r="C20" i="34"/>
  <c r="D20" i="34"/>
  <c r="E20" i="34"/>
  <c r="F20" i="34"/>
  <c r="C18" i="34"/>
  <c r="D18" i="34"/>
  <c r="E18" i="34"/>
  <c r="F18" i="34"/>
  <c r="C17" i="34"/>
  <c r="D17" i="34"/>
  <c r="E17" i="34"/>
  <c r="F17" i="34"/>
  <c r="C16" i="34"/>
  <c r="D16" i="34"/>
  <c r="E16" i="34"/>
  <c r="F16" i="34"/>
  <c r="C15" i="34"/>
  <c r="D15" i="34"/>
  <c r="E15" i="34"/>
  <c r="F15" i="34"/>
  <c r="C14" i="34"/>
  <c r="D14" i="34"/>
  <c r="E14" i="34"/>
  <c r="F14" i="34"/>
  <c r="C13" i="34"/>
  <c r="D13" i="34"/>
  <c r="E13" i="34"/>
  <c r="F13" i="34"/>
  <c r="C12" i="34"/>
  <c r="D12" i="34"/>
  <c r="E12" i="34"/>
  <c r="F12" i="34"/>
  <c r="C11" i="34"/>
  <c r="D11" i="34"/>
  <c r="E11" i="34"/>
  <c r="F11" i="34"/>
  <c r="C10" i="34"/>
  <c r="D10" i="34"/>
  <c r="E10" i="34"/>
  <c r="F10" i="34"/>
  <c r="F9" i="34"/>
  <c r="C9" i="34"/>
  <c r="D9" i="34"/>
  <c r="E9" i="34"/>
  <c r="B63" i="34" l="1"/>
  <c r="B69" i="34"/>
  <c r="B60" i="34"/>
  <c r="B59" i="34"/>
  <c r="B66" i="34"/>
  <c r="B55" i="34"/>
  <c r="B57" i="34"/>
  <c r="B17" i="34"/>
  <c r="B13" i="34"/>
  <c r="B20" i="34"/>
  <c r="B38" i="34"/>
  <c r="B43" i="34"/>
  <c r="B46" i="34"/>
  <c r="B53" i="34"/>
  <c r="B15" i="34"/>
  <c r="B23" i="34"/>
  <c r="B21" i="34"/>
  <c r="B76" i="34"/>
  <c r="E77" i="34"/>
  <c r="D77" i="34"/>
  <c r="C77" i="34"/>
  <c r="B9" i="34"/>
  <c r="B18" i="34"/>
  <c r="B19" i="34"/>
  <c r="B36" i="34"/>
  <c r="B40" i="34"/>
  <c r="B44" i="34"/>
  <c r="B50" i="34"/>
  <c r="B54" i="34"/>
  <c r="B33" i="34"/>
  <c r="B12" i="34"/>
  <c r="B56" i="34"/>
  <c r="B74" i="34"/>
  <c r="F77" i="34"/>
  <c r="B25" i="34"/>
  <c r="B10" i="34"/>
  <c r="B16" i="34"/>
  <c r="B11" i="34"/>
  <c r="B14" i="34"/>
  <c r="B24" i="34"/>
  <c r="B34" i="34"/>
  <c r="B26" i="34"/>
  <c r="B77" i="34" l="1"/>
  <c r="N238" i="27"/>
  <c r="O238" i="27"/>
  <c r="P238" i="27"/>
  <c r="Q238" i="27"/>
  <c r="R238" i="27"/>
  <c r="S238" i="27"/>
  <c r="T238" i="27"/>
  <c r="U238" i="27"/>
  <c r="V238" i="27"/>
  <c r="W238" i="27"/>
  <c r="X238" i="27"/>
  <c r="Y238" i="27"/>
  <c r="Z238" i="27"/>
  <c r="AA238" i="27"/>
  <c r="AB238" i="27"/>
  <c r="AC238" i="27"/>
  <c r="AD238" i="27"/>
  <c r="AE238" i="27"/>
  <c r="AF238" i="27"/>
  <c r="N239" i="27"/>
  <c r="O239" i="27"/>
  <c r="P239" i="27"/>
  <c r="Q239" i="27"/>
  <c r="R239" i="27"/>
  <c r="S239" i="27"/>
  <c r="T239" i="27"/>
  <c r="U239" i="27"/>
  <c r="V239" i="27"/>
  <c r="W239" i="27"/>
  <c r="X239" i="27"/>
  <c r="Y239" i="27"/>
  <c r="Z239" i="27"/>
  <c r="AA239" i="27"/>
  <c r="AB239" i="27"/>
  <c r="AC239" i="27"/>
  <c r="AD239" i="27"/>
  <c r="AE239" i="27"/>
  <c r="AF239" i="27"/>
  <c r="N240" i="27"/>
  <c r="O240" i="27"/>
  <c r="P240" i="27"/>
  <c r="Q240" i="27"/>
  <c r="R240" i="27"/>
  <c r="S240" i="27"/>
  <c r="T240" i="27"/>
  <c r="U240" i="27"/>
  <c r="V240" i="27"/>
  <c r="W240" i="27"/>
  <c r="X240" i="27"/>
  <c r="Y240" i="27"/>
  <c r="Z240" i="27"/>
  <c r="AA240" i="27"/>
  <c r="AB240" i="27"/>
  <c r="AC240" i="27"/>
  <c r="AD240" i="27"/>
  <c r="AE240" i="27"/>
  <c r="AF240" i="27"/>
  <c r="N242" i="27"/>
  <c r="O242" i="27"/>
  <c r="P242" i="27"/>
  <c r="Q242" i="27"/>
  <c r="R242" i="27"/>
  <c r="S242" i="27"/>
  <c r="C78" i="34" s="1"/>
  <c r="T242" i="27"/>
  <c r="D78" i="34" s="1"/>
  <c r="U242" i="27"/>
  <c r="E78" i="34" s="1"/>
  <c r="V242" i="27"/>
  <c r="F78" i="34" s="1"/>
  <c r="W242" i="27"/>
  <c r="G78" i="34" s="1"/>
  <c r="X242" i="27"/>
  <c r="Y242" i="27"/>
  <c r="Z242" i="27"/>
  <c r="AA242" i="27"/>
  <c r="AB242" i="27"/>
  <c r="AC242" i="27"/>
  <c r="AD242" i="27"/>
  <c r="AE242" i="27"/>
  <c r="AF242" i="27"/>
  <c r="R241" i="27" l="1"/>
  <c r="B103" i="34"/>
  <c r="B113" i="34" s="1"/>
  <c r="B86" i="34"/>
  <c r="B87" i="34" s="1"/>
  <c r="Q241" i="27"/>
  <c r="P241" i="27"/>
  <c r="O241" i="27"/>
  <c r="L240" i="27"/>
  <c r="M238" i="27"/>
  <c r="M240" i="27"/>
  <c r="L238" i="27"/>
  <c r="M242" i="27"/>
  <c r="L242" i="27"/>
  <c r="L239" i="27"/>
  <c r="M239" i="27"/>
  <c r="B106" i="34" l="1"/>
  <c r="B104" i="34"/>
  <c r="B114" i="34" l="1"/>
  <c r="B109" i="34"/>
  <c r="B107" i="34"/>
  <c r="B108" i="34" s="1"/>
  <c r="B117" i="34"/>
  <c r="B118" i="34" s="1"/>
  <c r="B119" i="34"/>
  <c r="N247" i="27" l="1"/>
  <c r="O247" i="27"/>
  <c r="P247" i="27"/>
  <c r="Q247" i="27"/>
  <c r="R247" i="27"/>
  <c r="R246" i="27" s="1"/>
  <c r="S247" i="27"/>
  <c r="T247" i="27"/>
  <c r="U247" i="27"/>
  <c r="V247" i="27"/>
  <c r="W247" i="27"/>
  <c r="X247" i="27"/>
  <c r="Y247" i="27"/>
  <c r="Z247" i="27"/>
  <c r="AA247" i="27"/>
  <c r="AB247" i="27"/>
  <c r="AC247" i="27"/>
  <c r="AD247" i="27"/>
  <c r="AE247" i="27"/>
  <c r="AF247" i="27"/>
  <c r="M247" i="27" l="1"/>
  <c r="L247" i="27"/>
  <c r="Q246" i="27"/>
  <c r="N241" i="27"/>
  <c r="O246" i="27" l="1"/>
  <c r="N246" i="27"/>
  <c r="P246" i="27"/>
  <c r="B7" i="21" l="1"/>
  <c r="B10" i="21"/>
  <c r="B11" i="21"/>
  <c r="B12" i="21"/>
  <c r="B13" i="21"/>
  <c r="B14" i="21"/>
  <c r="B15" i="21"/>
  <c r="B182" i="21" s="1"/>
  <c r="B18" i="21"/>
  <c r="B19" i="21"/>
  <c r="B21" i="21"/>
  <c r="B22" i="21"/>
  <c r="B23" i="21"/>
  <c r="B24" i="21"/>
  <c r="B25"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2" i="21"/>
  <c r="B134" i="21"/>
  <c r="B139" i="21"/>
  <c r="B141" i="21"/>
  <c r="B142" i="21"/>
  <c r="B143" i="21"/>
  <c r="B144" i="21"/>
  <c r="B145" i="21"/>
  <c r="B146" i="21"/>
  <c r="B147" i="21"/>
  <c r="B148" i="21"/>
  <c r="C150" i="21"/>
  <c r="D150" i="21"/>
  <c r="E150" i="21"/>
  <c r="F150" i="21"/>
  <c r="G150" i="21"/>
  <c r="B181" i="21"/>
  <c r="B184" i="21"/>
  <c r="B185" i="21"/>
  <c r="B188" i="21"/>
  <c r="B191" i="21" s="1"/>
  <c r="B194" i="21"/>
  <c r="B197" i="21"/>
  <c r="B189" i="21" l="1"/>
  <c r="B190" i="21" s="1"/>
  <c r="B195" i="21"/>
  <c r="B183" i="21"/>
  <c r="B192" i="21"/>
  <c r="B193" i="21" s="1"/>
  <c r="B186" i="21"/>
  <c r="B88" i="34"/>
  <c r="B198" i="21" l="1"/>
  <c r="B196" i="21"/>
  <c r="B8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Mikyla Smith</author>
    <author>Sara Chiong</author>
  </authors>
  <commentList>
    <comment ref="M7" authorId="0" shapeId="0" xr:uid="{00000000-0006-0000-0200-000001000000}">
      <text>
        <r>
          <rPr>
            <b/>
            <sz val="9"/>
            <color indexed="81"/>
            <rFont val="Tahoma"/>
            <family val="2"/>
          </rPr>
          <t>Mikyla Smith:</t>
        </r>
        <r>
          <rPr>
            <sz val="9"/>
            <color indexed="81"/>
            <rFont val="Tahoma"/>
            <family val="2"/>
          </rPr>
          <t xml:space="preserve">
Make sure you update this column. </t>
        </r>
      </text>
    </comment>
    <comment ref="R53" authorId="1" shapeId="0" xr:uid="{00000000-0006-0000-0200-000002000000}">
      <text>
        <r>
          <rPr>
            <b/>
            <sz val="9"/>
            <color indexed="81"/>
            <rFont val="Tahoma"/>
            <family val="2"/>
          </rPr>
          <t>Sara Chiong:</t>
        </r>
        <r>
          <rPr>
            <sz val="9"/>
            <color indexed="81"/>
            <rFont val="Tahoma"/>
            <family val="2"/>
          </rPr>
          <t xml:space="preserve">
Phase 1 355 units completed per 23/24 S&amp;Cs</t>
        </r>
      </text>
    </comment>
    <comment ref="A124" authorId="1" shapeId="0" xr:uid="{00000000-0006-0000-0200-000003000000}">
      <text>
        <r>
          <rPr>
            <b/>
            <sz val="9"/>
            <color indexed="81"/>
            <rFont val="Tahoma"/>
            <family val="2"/>
          </rPr>
          <t>Sara Chiong:</t>
        </r>
        <r>
          <rPr>
            <sz val="9"/>
            <color indexed="81"/>
            <rFont val="Tahoma"/>
            <family val="2"/>
          </rPr>
          <t xml:space="preserve">
Added in new app</t>
        </r>
      </text>
    </comment>
    <comment ref="L218" authorId="1" shapeId="0" xr:uid="{00000000-0006-0000-0200-000004000000}">
      <text>
        <r>
          <rPr>
            <b/>
            <sz val="9"/>
            <color indexed="81"/>
            <rFont val="Tahoma"/>
            <family val="2"/>
          </rPr>
          <t>Sara Chiong:</t>
        </r>
        <r>
          <rPr>
            <sz val="9"/>
            <color indexed="81"/>
            <rFont val="Tahoma"/>
            <family val="2"/>
          </rPr>
          <t xml:space="preserve">
application showing as increase of 27 spaces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Mikyla Smith</author>
  </authors>
  <commentList>
    <comment ref="A187" authorId="0" shapeId="0" xr:uid="{00000000-0006-0000-0600-000001000000}">
      <text>
        <r>
          <rPr>
            <b/>
            <sz val="9"/>
            <color indexed="81"/>
            <rFont val="Arial"/>
            <family val="2"/>
            <charset val="204"/>
          </rPr>
          <t>Mikyla Smith:</t>
        </r>
        <r>
          <rPr>
            <sz val="9"/>
            <color indexed="81"/>
            <rFont val="Arial"/>
            <family val="2"/>
            <charset val="204"/>
          </rPr>
          <t xml:space="preserve">
Make sure you amend the backlog here. Based on new backlog figures</t>
        </r>
      </text>
    </comment>
  </commentList>
</comments>
</file>

<file path=xl/sharedStrings.xml><?xml version="1.0" encoding="utf-8"?>
<sst xmlns="http://schemas.openxmlformats.org/spreadsheetml/2006/main" count="2483" uniqueCount="996">
  <si>
    <t>Queens Market</t>
  </si>
  <si>
    <t>E6 1LB</t>
  </si>
  <si>
    <t xml:space="preserve">Vacant Land Adj St Margarets Convent Chargeable Lane Plaistow London E13 8DL </t>
  </si>
  <si>
    <t>Silvertown Way</t>
  </si>
  <si>
    <t xml:space="preserve">E16 1 </t>
  </si>
  <si>
    <t xml:space="preserve">Canning Town Regeneration Site 4 </t>
  </si>
  <si>
    <t xml:space="preserve">Canning Town Regeneration Site 5.  </t>
  </si>
  <si>
    <t>High Street South</t>
  </si>
  <si>
    <t>Chobham Farm (12/00146/FUM, S04)</t>
  </si>
  <si>
    <t xml:space="preserve">Thames Wharf </t>
  </si>
  <si>
    <t xml:space="preserve">S08: Thames Wharf Currently </t>
  </si>
  <si>
    <t>Barking Road et al</t>
  </si>
  <si>
    <t>E16 1</t>
  </si>
  <si>
    <t xml:space="preserve">Peacock Gym et al. </t>
  </si>
  <si>
    <t>Manor Road</t>
  </si>
  <si>
    <t>NOTE:  All figures are net additional units</t>
  </si>
  <si>
    <t>Reference</t>
  </si>
  <si>
    <t>Number/Name</t>
  </si>
  <si>
    <t>Principal Road (Scheme Name)</t>
  </si>
  <si>
    <t>Source Type</t>
  </si>
  <si>
    <t>Ferndale Public House</t>
  </si>
  <si>
    <t>y</t>
  </si>
  <si>
    <t>E16 2</t>
  </si>
  <si>
    <t>Rick Roberts Way/High Street</t>
  </si>
  <si>
    <t>Duncan House</t>
  </si>
  <si>
    <t>371 Prince Regent Lane E16</t>
  </si>
  <si>
    <t>Bidder Street</t>
  </si>
  <si>
    <t>Freemasons Road</t>
  </si>
  <si>
    <t>Beckton Road</t>
  </si>
  <si>
    <t>Grange Road</t>
  </si>
  <si>
    <t>Barking Road</t>
  </si>
  <si>
    <t xml:space="preserve">Areas 7 and 1C </t>
  </si>
  <si>
    <t>Grand total</t>
  </si>
  <si>
    <t>09/00677 and 12/01813/VAR</t>
  </si>
  <si>
    <t xml:space="preserve">06/00234 </t>
  </si>
  <si>
    <t>Low probability Sites (SHLAA)- MP</t>
  </si>
  <si>
    <t>Other SHLAA sites - LI</t>
  </si>
  <si>
    <t>Low probability Sites (SHLAA) - PN</t>
  </si>
  <si>
    <t>1 Ron Leighton Way (13/01854/PRECUJ /14/00236/PRECUJ )</t>
  </si>
  <si>
    <t>ABP (14/00618/OUT)</t>
  </si>
  <si>
    <t>08/01790</t>
  </si>
  <si>
    <t>Rymill Street</t>
  </si>
  <si>
    <t>E15</t>
  </si>
  <si>
    <t>Forest Gate North</t>
  </si>
  <si>
    <t>Forest Gate South</t>
  </si>
  <si>
    <t>Green Street East</t>
  </si>
  <si>
    <t>Green Street West</t>
  </si>
  <si>
    <t>Land formerly known as garages, 215</t>
  </si>
  <si>
    <t>Gallions Quarter/S19: ( Armada 1 South) (Beckton)</t>
  </si>
  <si>
    <t xml:space="preserve">London Road </t>
  </si>
  <si>
    <t>Low probability Sites (SHLAA) - CH</t>
  </si>
  <si>
    <t>Low probability Sites (SHLAA) - CTN</t>
  </si>
  <si>
    <t>Low probability Sites (SHLAA) - CTS</t>
  </si>
  <si>
    <t>Other SHLAA capacity sites - CH</t>
  </si>
  <si>
    <t>Other SHLAA capacity sites - CTN</t>
  </si>
  <si>
    <t>Low probability Sites (SHLAA)- EHS</t>
  </si>
  <si>
    <t>Low probability Sites (SHLAA) - WE</t>
  </si>
  <si>
    <t>Low probability Sites (SHLAA) - FGN</t>
  </si>
  <si>
    <t>Low probability Sites (SHLAA) - FGS</t>
  </si>
  <si>
    <t>Low probability Sites (SHLAA) - GSE</t>
  </si>
  <si>
    <t>Low probability Sites (SHLAA) - B</t>
  </si>
  <si>
    <t>Low probability Sites (SHLAA) - GSW</t>
  </si>
  <si>
    <t>Low probability Sites (SHLAA) - LI</t>
  </si>
  <si>
    <t>Sugarhouse Lane</t>
  </si>
  <si>
    <t xml:space="preserve">S9: Pudding Mill Lane (C1) </t>
  </si>
  <si>
    <t>Former Social Club, 213-217 Barking Road (13/02101/FUL )</t>
  </si>
  <si>
    <t>S24: East Ham Market</t>
  </si>
  <si>
    <t>S25: East Ham Town Hall</t>
  </si>
  <si>
    <t>Romford Road</t>
  </si>
  <si>
    <t>16 Station Road E7</t>
  </si>
  <si>
    <t>Leather Gardens A (13/02140/LA3 )</t>
  </si>
  <si>
    <t>Water Lane</t>
  </si>
  <si>
    <t>335 Romford Road (14/01203/FUL)</t>
  </si>
  <si>
    <t>14-22 Water Lane (12/01016/FUL)</t>
  </si>
  <si>
    <t>Gallions Quarter/S19 (Gallions 2B)</t>
  </si>
  <si>
    <t>S15 (canning Town East - Area 1b)</t>
  </si>
  <si>
    <t>Ashburton Rd and Freemasons Road</t>
  </si>
  <si>
    <r>
      <t>Crown Wharf, Bidder Street, Canning Town areas 10a &amp; 10b (Outline) (Custom House &amp; Canning Town)</t>
    </r>
    <r>
      <rPr>
        <sz val="10"/>
        <rFont val="Arial"/>
        <family val="2"/>
      </rPr>
      <t xml:space="preserve"> (concerns over numbers of residential, supposed to be accessory residential only under SPD, application for site 10a only for 679 units)  Figure reduced to 0 </t>
    </r>
  </si>
  <si>
    <t>Forecast Provision</t>
  </si>
  <si>
    <t>5 year</t>
  </si>
  <si>
    <t>S24: West of Woodgrange Road (Forest Gate Town Centre) (Forest Gate)</t>
  </si>
  <si>
    <r>
      <t>LARGE SITES (&gt;=5</t>
    </r>
    <r>
      <rPr>
        <b/>
        <sz val="9"/>
        <color indexed="9"/>
        <rFont val="Arial"/>
        <family val="2"/>
        <charset val="204"/>
      </rPr>
      <t xml:space="preserve"> net units)</t>
    </r>
  </si>
  <si>
    <t>27/28</t>
  </si>
  <si>
    <t>NA</t>
  </si>
  <si>
    <t>Great Eastern Quays</t>
  </si>
  <si>
    <t>HSG284</t>
  </si>
  <si>
    <t>Stratford</t>
  </si>
  <si>
    <t>Durban Court Katherine Road E7</t>
  </si>
  <si>
    <t xml:space="preserve">143-147 </t>
  </si>
  <si>
    <t>E6 1HZ</t>
  </si>
  <si>
    <t>S10: Abbey Mills</t>
  </si>
  <si>
    <t>35-51 Greengate St (07/01374)</t>
  </si>
  <si>
    <t>Broadway Chambers (09/01612)</t>
  </si>
  <si>
    <t>65 Claremont Close (11/01382/FUL)</t>
  </si>
  <si>
    <t>Rymill Street (13/00809/LA3)</t>
  </si>
  <si>
    <t>Manwood Street (13/01369)</t>
  </si>
  <si>
    <t>California Arms, 12 Albert Street (13/00942/FUL)</t>
  </si>
  <si>
    <t>Sprowston Mews</t>
  </si>
  <si>
    <t>Nursery Lane</t>
  </si>
  <si>
    <t>E6</t>
  </si>
  <si>
    <t>Tidal Basin Tavern/S30 (part) (13/01873/FUL )</t>
  </si>
  <si>
    <t>Florence Road</t>
  </si>
  <si>
    <t>Green Street/Priory Road</t>
  </si>
  <si>
    <t>165-169 Albert Road</t>
  </si>
  <si>
    <t>Thames House, Albert Road, E16</t>
  </si>
  <si>
    <t>Pier Road</t>
  </si>
  <si>
    <t>E16 2JJ</t>
  </si>
  <si>
    <t>John Kirk House (13/02034/FUL)</t>
  </si>
  <si>
    <t>Tunmarsh Lane/Humberstone Road (13/02351/LA3)</t>
  </si>
  <si>
    <t>Land adj 23 Harold Road</t>
  </si>
  <si>
    <t>318-24 Katherine Road E7</t>
  </si>
  <si>
    <t>Stratford and West Ham</t>
  </si>
  <si>
    <t>Royal Docks</t>
  </si>
  <si>
    <t>Approvals Under Construction</t>
  </si>
  <si>
    <t>Canning Town &amp; Custom House</t>
  </si>
  <si>
    <t>Beckton</t>
  </si>
  <si>
    <t>SHLAA</t>
  </si>
  <si>
    <t>Urban Newham - Forest Gate</t>
  </si>
  <si>
    <t>Completions</t>
  </si>
  <si>
    <t>Urban Newham - Plaistow</t>
  </si>
  <si>
    <t>Urban Newham - Manor Park</t>
  </si>
  <si>
    <t>Urban Newham - Green Street</t>
  </si>
  <si>
    <t>Other</t>
  </si>
  <si>
    <t>Urban Newham - East Ham</t>
  </si>
  <si>
    <t>Barrier Park North</t>
  </si>
  <si>
    <t>Seagull Lane</t>
  </si>
  <si>
    <t>Goswell Bakery/Royal Gateway/S16 (part) (13/01461/FUL)</t>
  </si>
  <si>
    <t>Kier Hardie School/Area 3/S15 (part) (08/01599 )</t>
  </si>
  <si>
    <t>Area 7 &amp; 1c/Hallsville Quarter (11/00662/LTGDC )</t>
  </si>
  <si>
    <t>2-8 Shirley Street (11/00678)</t>
  </si>
  <si>
    <t>The Pitts Head, 2 Fords Park Road (12/00929/FUL)</t>
  </si>
  <si>
    <t>Other SHLAA capacity sites</t>
  </si>
  <si>
    <t>East Ham Industrial Estate</t>
  </si>
  <si>
    <t>Newham Way</t>
  </si>
  <si>
    <t>Ordnance Arms (13/01849/FUL)</t>
  </si>
  <si>
    <t>269-271 High Street, E15</t>
  </si>
  <si>
    <t>West Ham Lane</t>
  </si>
  <si>
    <t>E15 2</t>
  </si>
  <si>
    <t>North Avenue</t>
  </si>
  <si>
    <t xml:space="preserve">223-231 High Street, Rick Roberts Way, E15 2LS </t>
  </si>
  <si>
    <t xml:space="preserve">68-70 </t>
  </si>
  <si>
    <t xml:space="preserve">E15 2NE </t>
  </si>
  <si>
    <t>John Street</t>
  </si>
  <si>
    <t>Former Le Bon Club</t>
  </si>
  <si>
    <t>S25: East Ham Market (East Ham)</t>
  </si>
  <si>
    <t>11/12</t>
  </si>
  <si>
    <t>12/13</t>
  </si>
  <si>
    <t>1</t>
  </si>
  <si>
    <t>13/14</t>
  </si>
  <si>
    <t>2</t>
  </si>
  <si>
    <t>14/15</t>
  </si>
  <si>
    <t>15/16</t>
  </si>
  <si>
    <t>16/17</t>
  </si>
  <si>
    <t>5</t>
  </si>
  <si>
    <t>17/18</t>
  </si>
  <si>
    <t>6</t>
  </si>
  <si>
    <t>18/19</t>
  </si>
  <si>
    <t>7</t>
  </si>
  <si>
    <t>19/20</t>
  </si>
  <si>
    <t>20/21</t>
  </si>
  <si>
    <t>21/22</t>
  </si>
  <si>
    <t>10</t>
  </si>
  <si>
    <t>22/23</t>
  </si>
  <si>
    <t>23/24</t>
  </si>
  <si>
    <t>24/25</t>
  </si>
  <si>
    <t>25/26</t>
  </si>
  <si>
    <t>26/27</t>
  </si>
  <si>
    <t>Total</t>
  </si>
  <si>
    <t>E15 4QZ</t>
  </si>
  <si>
    <t>140-150 Earlham Grove (10/00535 )</t>
  </si>
  <si>
    <t>2-8 Water Lane (10/02294/FUL)</t>
  </si>
  <si>
    <t>Atherton Leisure Centre (13/00926)</t>
  </si>
  <si>
    <t>Dormer Close (13/01513/LA3)</t>
  </si>
  <si>
    <t>E16 2BG</t>
  </si>
  <si>
    <t>High Street</t>
  </si>
  <si>
    <t>The International Quarter/Glasshouse Gardens (13/00409/REM)</t>
  </si>
  <si>
    <t>Cherry Park/Angel Lane (10/90061/OUTODA)</t>
  </si>
  <si>
    <t>Angel Lane Unite Scheme (12/00221/FUM)</t>
  </si>
  <si>
    <t>Unite Scheme, Stratford City (12/00224/FUL and  11/90618/FUMODA)</t>
  </si>
  <si>
    <t>1-11 Nelson Street (13/00579/FUL)</t>
  </si>
  <si>
    <t>299-301 Barking Road (13/01080/FUL)</t>
  </si>
  <si>
    <t>Former Liberal Club, Central Park Road (13/01981/LA3)</t>
  </si>
  <si>
    <t>Land between Brede Close and Darwell Close (13/01412/FUL)</t>
  </si>
  <si>
    <t>20-24 Chestnut Ave (12/02099/OUT)</t>
  </si>
  <si>
    <t>Minoco Wharf/S22 (11/00856/OUT)</t>
  </si>
  <si>
    <t>Barrier Park East (08/1042, 10/01015/REM, 11/00379/REM, 12/00189/REM)</t>
  </si>
  <si>
    <t>Leather Gardens B (13/01508/LA3)</t>
  </si>
  <si>
    <t>Pitchford St (13/01365/LA3)</t>
  </si>
  <si>
    <t>The Windmill Inn (10/02626)</t>
  </si>
  <si>
    <t>Stratford Edge/80-92 High St (06/90011/FULODA )</t>
  </si>
  <si>
    <t>Stratford Halo/Warton House (09/01507)</t>
  </si>
  <si>
    <t>Porsche Garage/68-70 High St (11/90619/FUMODA)</t>
  </si>
  <si>
    <t>Sugarhouse Lane (12/00336/LTGOUT)</t>
  </si>
  <si>
    <t>4 Abbey Lane (13/00397/FUL)</t>
  </si>
  <si>
    <t>Chobham Manor/S01/PDZ6 (11/90621/OUTODA and 13/00504/REM)</t>
  </si>
  <si>
    <t>Stratford Waterfront East/part S02/part S06/PDZ1 (11/90621/OUTODA)</t>
  </si>
  <si>
    <t>Manhattan Lofts. Stratford City (10/90285/FUMODA )</t>
  </si>
  <si>
    <t>3-5</t>
  </si>
  <si>
    <t>12/02024/FUL</t>
  </si>
  <si>
    <t>Prince Regent Lane</t>
  </si>
  <si>
    <t>East Ham</t>
  </si>
  <si>
    <t>North Woolwich Road</t>
  </si>
  <si>
    <t xml:space="preserve">Thameside Industrial Estate (SIL) </t>
  </si>
  <si>
    <t>91-97 Leytonstone Road (14/00321/FUL)</t>
  </si>
  <si>
    <t>Corner Of Perth Road Greengate Street  (14/01638/FUL)</t>
  </si>
  <si>
    <t>Stansfeld Road Stables</t>
  </si>
  <si>
    <t>Stansfeld Road</t>
  </si>
  <si>
    <t>E16 2AL</t>
  </si>
  <si>
    <t xml:space="preserve">Bounded By </t>
  </si>
  <si>
    <t>E16 1UR</t>
  </si>
  <si>
    <t>Dockside Road</t>
  </si>
  <si>
    <t>E16 2QU</t>
  </si>
  <si>
    <t>Pier Road/Store Road</t>
  </si>
  <si>
    <t>Community Forum Area</t>
  </si>
  <si>
    <t>199 Upton Lane (08/00625)</t>
  </si>
  <si>
    <t>Other Beckton Potential Development Sites (SHLAA based probability adjusted estimate)</t>
  </si>
  <si>
    <t>Great Eastern Road</t>
  </si>
  <si>
    <t xml:space="preserve">Zone 5, Plot N08, West Of </t>
  </si>
  <si>
    <t xml:space="preserve">Stratford City, Zone 5, Plot N08, West Of North Avenue E15 </t>
  </si>
  <si>
    <t>E15 3</t>
  </si>
  <si>
    <t xml:space="preserve">S6: Carpenters, Stratford (582 existing houses) </t>
  </si>
  <si>
    <t>Stratford Plaza/Olympian Tower (07/00822/LTGDC)  (part S05)</t>
  </si>
  <si>
    <t>Other Royal Docks Potential Development Sites (SHLAA based probability adjusted estimate)</t>
  </si>
  <si>
    <t>Other Stratford &amp; West Ham (excl LLDC area) Strategic Sites (SHLAA based probability adjusted estimate)</t>
  </si>
  <si>
    <t>Other LLDC area Strategic Sites (Newham Core Strategy, SHLAA based probability adjusted estimate)</t>
  </si>
  <si>
    <t>Other Stratford &amp; West Ham (excl LLDC area) Potential Development Sites (SHLAA based probability adjusted estimate)</t>
  </si>
  <si>
    <t>East Ham Strategic Sites (SHLAA based probability adjusted estimate)</t>
  </si>
  <si>
    <t>Other East Ham potential development sites (SHLAA based probability adjusted estimate)</t>
  </si>
  <si>
    <t>Forest Gate Strategic Sites (SHLAA based probability adjusted estimate)</t>
  </si>
  <si>
    <t>Other Forest Gate potential development sites (SHLAA based probability adjusted estimate)</t>
  </si>
  <si>
    <t>Strategic Sites  - Green Street (SHLAA based probability adjusted estimate)</t>
  </si>
  <si>
    <t>Other Green Street potential development sites (SHLAA based probability adjusted estimate)</t>
  </si>
  <si>
    <t>1 Trevelyan Ave (13/00819)</t>
  </si>
  <si>
    <t>Other Manor Park potential development sites (SHLAA based probability adjusted estimate)</t>
  </si>
  <si>
    <t>Plaistow Hospital (12/01892/FUL)</t>
  </si>
  <si>
    <t>Earl of Derby (11/00698)</t>
  </si>
  <si>
    <t>1-7 Queens Road West/Pelly Road (12/01284/FUL)</t>
  </si>
  <si>
    <t>210 Plaistow Road (12/01753/FUL)</t>
  </si>
  <si>
    <t>Site of former 96 Libra Road (13/01512/LA3)</t>
  </si>
  <si>
    <t>Other Plaistow potential development sites (SHLAA based probability adjusted estimate)</t>
  </si>
  <si>
    <t>Woodhouse Grove</t>
  </si>
  <si>
    <t>Gallions 3B</t>
  </si>
  <si>
    <t>110-112 And Adjacent Land Grange Road (06/00038)</t>
  </si>
  <si>
    <t>75 Barking Road (09/00566 and 12/00530/EXTANT)</t>
  </si>
  <si>
    <t>WE8 Pumping Station (S30/10/00369/FUL)</t>
  </si>
  <si>
    <t>Remaining Beckton Strategic Sites (SHLAA based probability adjusted estimate)</t>
  </si>
  <si>
    <t>45-53 Beckton Road (11/00318/OUT and 13/01019/OUT )</t>
  </si>
  <si>
    <t>Stansfeld Road Stables (12/01676/OUT)</t>
  </si>
  <si>
    <t>75 Berwick Road (13/00927/FUL and 12/01583/FUL)</t>
  </si>
  <si>
    <t>Gallions Quarter/S19: ( Gallions 2A &amp; 1A) (Beckton)</t>
  </si>
  <si>
    <t>140 - 150</t>
  </si>
  <si>
    <t>Earlham Grove</t>
  </si>
  <si>
    <t>E7 9AB</t>
  </si>
  <si>
    <t>E7 8</t>
  </si>
  <si>
    <t>215-221 Green Street</t>
  </si>
  <si>
    <t>Green Street</t>
  </si>
  <si>
    <t>340-344 Green Street</t>
  </si>
  <si>
    <t xml:space="preserve">S13: Manor Road Park </t>
  </si>
  <si>
    <t>Limmo</t>
  </si>
  <si>
    <t xml:space="preserve">S18: Limmo site </t>
  </si>
  <si>
    <t>E16</t>
  </si>
  <si>
    <t>Woodgrange Road</t>
  </si>
  <si>
    <t>E7</t>
  </si>
  <si>
    <t>HSG285</t>
  </si>
  <si>
    <t>10/02633</t>
  </si>
  <si>
    <t>Stracey Road/ Station Road (14/02440/LA3)</t>
  </si>
  <si>
    <t>222 - 226 Green Street (701640/14/00057/FUL)</t>
  </si>
  <si>
    <t xml:space="preserve">199 Upton Lane, Green Street, E7 9PR </t>
  </si>
  <si>
    <t>Third Avenue</t>
  </si>
  <si>
    <t>06/01918</t>
  </si>
  <si>
    <t>Site of Old Garages at Aldersbrook Lane, E12 5LG</t>
  </si>
  <si>
    <t xml:space="preserve">190 - 200 Plashet Grove EAST HAM NORTH E6 1DA (Green Man Pub) </t>
  </si>
  <si>
    <t xml:space="preserve">S3: Olympic Quarter (Legacy site) </t>
  </si>
  <si>
    <t xml:space="preserve">S5: Stratford Central </t>
  </si>
  <si>
    <t>Stratford City, Temple Mill Lane</t>
  </si>
  <si>
    <t>E20</t>
  </si>
  <si>
    <t xml:space="preserve">Stratford City, Temple Mill Lane </t>
  </si>
  <si>
    <t>High Street North</t>
  </si>
  <si>
    <t>Wakefield Street</t>
  </si>
  <si>
    <t>5 year supply target</t>
  </si>
  <si>
    <t>5% buffer</t>
  </si>
  <si>
    <t>5% buffer plus 5 year supply target</t>
  </si>
  <si>
    <t xml:space="preserve">North Woolwich Road Connaught Bridge Road, Mill Road </t>
  </si>
  <si>
    <t>55-67 Greengate Street</t>
  </si>
  <si>
    <t xml:space="preserve">83-89 London Road, Plaistow, E13 0DA </t>
  </si>
  <si>
    <t xml:space="preserve">35-51 Greengate Street, Plaistow, E13 0BG </t>
  </si>
  <si>
    <t>Leyton Road</t>
  </si>
  <si>
    <t>Greenhill Centre</t>
  </si>
  <si>
    <t>Former Aldersbrook Hostel Site</t>
  </si>
  <si>
    <t xml:space="preserve">S2: Stratford Waterfront (Legacy site) </t>
  </si>
  <si>
    <t xml:space="preserve">S10: Abbey Mills </t>
  </si>
  <si>
    <t xml:space="preserve">S4:Chobham Village, E15 (C41) </t>
  </si>
  <si>
    <t>Plaistow Road</t>
  </si>
  <si>
    <t>Remaining Canning Town &amp; Custom House Strategic Sites (SHLAA based probability adjusted estimate)</t>
  </si>
  <si>
    <t>Other Canning Town &amp; Custom House Potential Development Sites (SHLAA based probability adjusted estimate)</t>
  </si>
  <si>
    <t>Remaining Royal Docks Strategic Sites (SHLAA based probability adjusted estimate)</t>
  </si>
  <si>
    <t>Cherry Park/Angel Lane</t>
  </si>
  <si>
    <t>Parcelforce</t>
  </si>
  <si>
    <t>E13</t>
  </si>
  <si>
    <t>Wingate House, 51</t>
  </si>
  <si>
    <t>Warton Road</t>
  </si>
  <si>
    <t xml:space="preserve">E15 2JY </t>
  </si>
  <si>
    <t>E16 1JL</t>
  </si>
  <si>
    <t>Ferndale Street</t>
  </si>
  <si>
    <t>Cyprus 4</t>
  </si>
  <si>
    <t>Area 7 &amp; 1c</t>
  </si>
  <si>
    <t>E20 1EJ</t>
  </si>
  <si>
    <t>Low probability Sites (SHLAA)</t>
  </si>
  <si>
    <t>Various</t>
  </si>
  <si>
    <t>Total Small Sites &lt;5 units (estimated based on previous 5 year average)</t>
  </si>
  <si>
    <t>08/02263/LTGDC and 12/00626/LTGREM and 14/00159/REM</t>
  </si>
  <si>
    <t>St Lukes Vicarage, Tarling Road (11/00277 and 13/00530/FUL)</t>
  </si>
  <si>
    <t>Pauls Head Pub, 1 Watford Road (13/00969/FUL)</t>
  </si>
  <si>
    <t>Old Fire Station, 1</t>
  </si>
  <si>
    <t>3-5 McGrath Road (14/02363/LA3)</t>
  </si>
  <si>
    <t>3 Pragel Street (14/02297/LA3)</t>
  </si>
  <si>
    <t>Land adjacent to 1 Abbey Street (14/02560/FUL)</t>
  </si>
  <si>
    <t>150 Barking Road (14/02426/FUL)</t>
  </si>
  <si>
    <t>559-663 Manor Park (14/02403/LA3)</t>
  </si>
  <si>
    <t>Vandome Close (14/02695/OUT)</t>
  </si>
  <si>
    <t xml:space="preserve">14/02909/FUL </t>
  </si>
  <si>
    <t>Earl of Essex (14/02909/FUL)</t>
  </si>
  <si>
    <t>51 Church Street (15/00574/FUL)</t>
  </si>
  <si>
    <t>West of Telephone Exchange - Area 18 (15/00462/FUL)</t>
  </si>
  <si>
    <t>1 Grangewood Rd (15/00888/FUL)</t>
  </si>
  <si>
    <t>6 Leytonstone Road (15/00650/FUL)</t>
  </si>
  <si>
    <t>639-643 Romford Road (13/02389/FUL)</t>
  </si>
  <si>
    <t>Belgrave Court (14/01223/FUL)</t>
  </si>
  <si>
    <t>10/00860/OUT, 14/01605/OUT, S21 Silvertown Quays</t>
  </si>
  <si>
    <t>15a Woodgrange Road (13/01067)</t>
  </si>
  <si>
    <t>HSG295/ HSG2</t>
  </si>
  <si>
    <t>HSG282/ HSG18</t>
  </si>
  <si>
    <t>CTCH01/ HSG19</t>
  </si>
  <si>
    <t xml:space="preserve">14 Shirley Street (15/01340/FUL) </t>
  </si>
  <si>
    <t>546 Barking Road (13/01537)</t>
  </si>
  <si>
    <t>Great Eastern Quays (part S19/12/01881/OUT)</t>
  </si>
  <si>
    <t>132 The Grove (10/00569 &amp; 13/02251/FUL)</t>
  </si>
  <si>
    <t>Worland Road (14/01496/LA3)</t>
  </si>
  <si>
    <t>Channelsea House (14/02527/PRECUJ)</t>
  </si>
  <si>
    <t>Florence Road (13/01366/LA3)</t>
  </si>
  <si>
    <t>Rathbone Market/S14/Site 1a (08/02263/LTGDC and 12/00626/LTGREM and 14/00159/rem)</t>
  </si>
  <si>
    <t>Telford Towers (13/00322)</t>
  </si>
  <si>
    <t>50% Shortfall plus 5 year supply target</t>
  </si>
  <si>
    <t>100% Shortfall plus 5 year supply target</t>
  </si>
  <si>
    <t>Land at Atlantis Avenue (part S19 ref:12/01576/FUL)</t>
  </si>
  <si>
    <t>Chatsworth Road (15/02513)</t>
  </si>
  <si>
    <t>Belton Road (14/02871/PRECUJ)</t>
  </si>
  <si>
    <t>Plashet Grove (15/02105)</t>
  </si>
  <si>
    <t>Greengate Street (15/00668/PRECUJ)</t>
  </si>
  <si>
    <t>617 Barking Road (13/02116/FUL)</t>
  </si>
  <si>
    <t>Wingfield Road (15/00611/PRECUJ)</t>
  </si>
  <si>
    <t>Rawalpindi House, Hermit Road (12/02024/FUL)</t>
  </si>
  <si>
    <t>Shirley Street St.Luke's Square (14/03021/FUL)</t>
  </si>
  <si>
    <t>East Village, Stratford City (09/90081/REMODA, 08/90213/REMODA)</t>
  </si>
  <si>
    <t>Stratford Waterfront West/part S06 (11/90621/OUTODA - PDZ2)</t>
  </si>
  <si>
    <t>Blaker Road (15/00164/FUL)</t>
  </si>
  <si>
    <t>Park Lane (13/00548/FUL)</t>
  </si>
  <si>
    <t>206 - 214 High Street (13/00404/FUM)</t>
  </si>
  <si>
    <t>City Gate House Romford Road (14/00727/PRECUJ)</t>
  </si>
  <si>
    <t>Shortfall from FY11/12, FY12/13, FY13/14, FY14/15</t>
  </si>
  <si>
    <t xml:space="preserve">LIVERPOOL METHOD OVER 10 YEARS. REPORT ON THIS </t>
  </si>
  <si>
    <t xml:space="preserve">SEDGEFIELD METHOD OVER THE 5 YEARS. REPORT ON THIS ALSO. TWO REPORTS. </t>
  </si>
  <si>
    <t>14536</t>
  </si>
  <si>
    <t>5 Year Housing Supply as at February 2016 (subject to continual amendment as updated information becomes available; the figures are most reliable at the Borough level and when totalled across 5 years) (net figures, all sources as per FN 61 in the London Plan ).</t>
  </si>
  <si>
    <t>Surplus/Deficit</t>
  </si>
  <si>
    <t>50% Shortfall plus 5 year supply target plus 5% buffer</t>
  </si>
  <si>
    <t>100% Shortfall/5 year supply plus 5%</t>
  </si>
  <si>
    <t>Canning Town and Custom House</t>
  </si>
  <si>
    <t>Stratford and West Ham (incl LLDC)</t>
  </si>
  <si>
    <t>Urban Newham East Ham</t>
  </si>
  <si>
    <t>Urban Newham Forest Gate</t>
  </si>
  <si>
    <t>Urban Newham Green Street</t>
  </si>
  <si>
    <t>CNC</t>
  </si>
  <si>
    <t xml:space="preserve">Urban Newham Manor Park </t>
  </si>
  <si>
    <t>Urban Newham Plaistow</t>
  </si>
  <si>
    <t xml:space="preserve">5 Yr Total excl small sites </t>
  </si>
  <si>
    <t>VERY SMALL SITES</t>
  </si>
  <si>
    <t>Postcode</t>
  </si>
  <si>
    <t>Broadway</t>
  </si>
  <si>
    <t>Royal Albert North</t>
  </si>
  <si>
    <t xml:space="preserve">Katherine Road
</t>
  </si>
  <si>
    <t>E7 8BS</t>
  </si>
  <si>
    <t>15/01730/FUL</t>
  </si>
  <si>
    <t>London Transport Bus Garage</t>
  </si>
  <si>
    <t>Redclyffe Road</t>
  </si>
  <si>
    <t>E6 1DS</t>
  </si>
  <si>
    <t>Dulcia Mills LMUA 7</t>
  </si>
  <si>
    <t>14/02893/FUL West Ham Football Ground</t>
  </si>
  <si>
    <t>Application received</t>
  </si>
  <si>
    <t>Grove Crescent Road</t>
  </si>
  <si>
    <t>LMUA3 Nursery Lane</t>
  </si>
  <si>
    <t>LMUA8 Sprowston Mews</t>
  </si>
  <si>
    <t>Royal Wharf</t>
  </si>
  <si>
    <t>Deanston Wharf</t>
  </si>
  <si>
    <t>Knights Road</t>
  </si>
  <si>
    <t>Aldersbrook/ LMUA2</t>
  </si>
  <si>
    <t>S29: Valetta Grove</t>
  </si>
  <si>
    <t>259</t>
  </si>
  <si>
    <t>Car Park Adjacent 1</t>
  </si>
  <si>
    <t>E6 1NW</t>
  </si>
  <si>
    <t xml:space="preserve">St Johns Road
East Ham
London
</t>
  </si>
  <si>
    <t>16/02395/FUL S24</t>
  </si>
  <si>
    <t>39A To 49A</t>
  </si>
  <si>
    <t xml:space="preserve">Woodgrange Road
</t>
  </si>
  <si>
    <t>The Office Village Romford Road Stratford London</t>
  </si>
  <si>
    <t xml:space="preserve"> E15 4EA </t>
  </si>
  <si>
    <t xml:space="preserve">Balaam Street </t>
  </si>
  <si>
    <t>Silvertown Quays</t>
  </si>
  <si>
    <t>28/29</t>
  </si>
  <si>
    <t xml:space="preserve">S17: Silvertown Way West 
16/03428/FUL </t>
  </si>
  <si>
    <t>29/30</t>
  </si>
  <si>
    <t>30/31</t>
  </si>
  <si>
    <t>31/32</t>
  </si>
  <si>
    <t>32/33</t>
  </si>
  <si>
    <t>Armada Way</t>
  </si>
  <si>
    <t>Alpine Way</t>
  </si>
  <si>
    <t>Coolfin Road/ Boreham Avenue/ Hooper Road</t>
  </si>
  <si>
    <t>Site allocation</t>
  </si>
  <si>
    <t>Bradfield Road/ Knights Road</t>
  </si>
  <si>
    <t>North Woolwich Road/ Thames Road</t>
  </si>
  <si>
    <t xml:space="preserve">High Street North </t>
  </si>
  <si>
    <t>E16 2AB</t>
  </si>
  <si>
    <t>Royal Docks Service Station</t>
  </si>
  <si>
    <t>Marshgate Lane</t>
  </si>
  <si>
    <t>Pudding Mill</t>
  </si>
  <si>
    <t>E15 2NH</t>
  </si>
  <si>
    <t>Woodgrange</t>
  </si>
  <si>
    <t>S26: East Ham Town Hall site - town hall part</t>
  </si>
  <si>
    <t>E13 8LJ</t>
  </si>
  <si>
    <t>Esk Road</t>
  </si>
  <si>
    <t>Beeby Road</t>
  </si>
  <si>
    <t>Central House, 32 - 66</t>
  </si>
  <si>
    <t>Vincent Street</t>
  </si>
  <si>
    <t>Other SHLAA capacity sites - CTS</t>
  </si>
  <si>
    <t>Other SHLAA sites - GSE</t>
  </si>
  <si>
    <t>Other SHLAA Sites - FGN</t>
  </si>
  <si>
    <t>Other SHLAA Sites - GSW</t>
  </si>
  <si>
    <t>Other SHLAA Sites - MP</t>
  </si>
  <si>
    <t>Other SHLAA sites - WH</t>
  </si>
  <si>
    <t>Fishguard Way</t>
  </si>
  <si>
    <t>Leigh Road</t>
  </si>
  <si>
    <t>LDD</t>
  </si>
  <si>
    <t>SHLAA P2 2019/24 (5yrs)</t>
  </si>
  <si>
    <t>SHLAA P3 2024/29 (5yrs)</t>
  </si>
  <si>
    <t>SHLAA P4 2029/34 (5yrs)</t>
  </si>
  <si>
    <t>Site Area</t>
  </si>
  <si>
    <t>Canning Town North</t>
  </si>
  <si>
    <t>Canning Town South</t>
  </si>
  <si>
    <t>East Ham South</t>
  </si>
  <si>
    <t>Plaistow South</t>
  </si>
  <si>
    <t>281</t>
  </si>
  <si>
    <t xml:space="preserve">Prince Regent Ln, London </t>
  </si>
  <si>
    <t>E13 8SD</t>
  </si>
  <si>
    <t>East Ham Industrial Estate LMUA4 17/01247/FUL</t>
  </si>
  <si>
    <t>All</t>
  </si>
  <si>
    <t>E15 4NY</t>
  </si>
  <si>
    <t>E13 9EX</t>
  </si>
  <si>
    <t>17/03612/FUL S25</t>
  </si>
  <si>
    <t>Myrtle Road</t>
  </si>
  <si>
    <t>E6 1HY</t>
  </si>
  <si>
    <t>Newham Sixth Form College</t>
  </si>
  <si>
    <t>E13 8SG</t>
  </si>
  <si>
    <t>Prince Regent Lane, Plaistow</t>
  </si>
  <si>
    <t>Small Sites</t>
  </si>
  <si>
    <t>Site Type</t>
  </si>
  <si>
    <t>Strategic Site</t>
  </si>
  <si>
    <t>LMUA</t>
  </si>
  <si>
    <t>10/00535 
17/00467/FUL
S24</t>
  </si>
  <si>
    <t>Buffer Provided from Surplus/Deficit</t>
  </si>
  <si>
    <t>Magellan Boulevard</t>
  </si>
  <si>
    <t>Tabernacle Avenue</t>
  </si>
  <si>
    <t>Thames Road</t>
  </si>
  <si>
    <t>Resolution to Grant</t>
  </si>
  <si>
    <t>E17</t>
  </si>
  <si>
    <t xml:space="preserve">Etap Accor IBIS Hotel </t>
  </si>
  <si>
    <t>Sainsburys, 2-10</t>
  </si>
  <si>
    <t>E6 1HU</t>
  </si>
  <si>
    <t>18/00468/FUL</t>
  </si>
  <si>
    <t>17/02919/LA3</t>
  </si>
  <si>
    <t>Victoria Street</t>
  </si>
  <si>
    <t xml:space="preserve">Red House 299 </t>
  </si>
  <si>
    <t xml:space="preserve">Other </t>
  </si>
  <si>
    <t>LMUA Beeby Road</t>
  </si>
  <si>
    <t>LMUA15 Esk Road</t>
  </si>
  <si>
    <t>08/01605/FUL  (S04 North Woolwich Gateway) 17/04003/FUL (previously HSG33 Pier Road)</t>
  </si>
  <si>
    <t>S29 Plaistow North (part)
17/00951/FUL</t>
  </si>
  <si>
    <t>N/A</t>
  </si>
  <si>
    <t>25</t>
  </si>
  <si>
    <t>E6 6BX</t>
  </si>
  <si>
    <t>Folkestone Road</t>
  </si>
  <si>
    <t>S29: North Plaistow 
17/00951/FUL (Part)</t>
  </si>
  <si>
    <t>Approvals not started</t>
  </si>
  <si>
    <t>Unit 3</t>
  </si>
  <si>
    <t>E16 2EZ</t>
  </si>
  <si>
    <t>18/02473/FUL</t>
  </si>
  <si>
    <t>Development Site At 101 To 123</t>
  </si>
  <si>
    <t>Chobham Road</t>
  </si>
  <si>
    <t>E15 1LX</t>
  </si>
  <si>
    <t>E13 8AQ</t>
  </si>
  <si>
    <t>18/02488/FUL S24</t>
  </si>
  <si>
    <t>138</t>
  </si>
  <si>
    <t>E7 9AS</t>
  </si>
  <si>
    <t>S25 (East Ham Church Site Only)</t>
  </si>
  <si>
    <t>The Upton Centre</t>
  </si>
  <si>
    <t>Claude Road</t>
  </si>
  <si>
    <t>E13 0QB</t>
  </si>
  <si>
    <t>Land Corner Of Store Road And Pier Road (17/02106/FUL)</t>
  </si>
  <si>
    <t>Green Area</t>
  </si>
  <si>
    <t>Royal Road/Leyes Road</t>
  </si>
  <si>
    <t>E16 3JA</t>
  </si>
  <si>
    <t xml:space="preserve">313-319 </t>
  </si>
  <si>
    <t xml:space="preserve">Comparison of Overpage </t>
  </si>
  <si>
    <t>UCL East Site</t>
  </si>
  <si>
    <t>Pool Street East and Pool Street West</t>
  </si>
  <si>
    <t>Deanston Wharf (16/00527/FUL)</t>
  </si>
  <si>
    <t>Approvals not Started</t>
  </si>
  <si>
    <t>18/03572/FUL</t>
  </si>
  <si>
    <t xml:space="preserve">79-81 </t>
  </si>
  <si>
    <t>E13 8RW</t>
  </si>
  <si>
    <t>Hathaway Crescent</t>
  </si>
  <si>
    <t>Garage Site, 1-158</t>
  </si>
  <si>
    <t xml:space="preserve">216 </t>
  </si>
  <si>
    <t>11/00662/LTGDC, 17/04046/REM &amp; 17/04045/VAR S14</t>
  </si>
  <si>
    <t>S20 15/02808/FUL
Lyle Park West</t>
  </si>
  <si>
    <t>17/02737/FUL S25</t>
  </si>
  <si>
    <t>33/34</t>
  </si>
  <si>
    <t>Stratford International Bus Layover Site</t>
  </si>
  <si>
    <t>Land adjacent to Stratford International Station, International Way</t>
  </si>
  <si>
    <t>S22 11/00856/OUT and 14/01083/REM and 14/01653/REM (amongst others), 14/01654, 15/01225, 15/01882, 15/02142, 15/02251, 15/02773, 16/00528/REM , 16/00053/REM, 16/00528/REM 
17/01037/REM
17/01077/REM
16/00480/REM           17/01841/REM
17/03572/REM
17/03571/REM</t>
  </si>
  <si>
    <t>S22 16/00527/FUL</t>
  </si>
  <si>
    <t>19/03060/LA3</t>
  </si>
  <si>
    <t>The Learning Centre 38</t>
  </si>
  <si>
    <t>19/02679/FUL</t>
  </si>
  <si>
    <t>Land To The Rear Of 330</t>
  </si>
  <si>
    <t>Approvals under Construction</t>
  </si>
  <si>
    <t>18/03436/LA3</t>
  </si>
  <si>
    <t>Holden Point</t>
  </si>
  <si>
    <t>Waddington Road</t>
  </si>
  <si>
    <t>18/02248/COU</t>
  </si>
  <si>
    <t>Public House</t>
  </si>
  <si>
    <t>The Boleyn Tavern, 1 Barking Road</t>
  </si>
  <si>
    <t>18/03418/FUL</t>
  </si>
  <si>
    <t>272</t>
  </si>
  <si>
    <t>E12 6SA</t>
  </si>
  <si>
    <t>Etap Accor Hotel (18/00678/FUL)</t>
  </si>
  <si>
    <t>% 5YLS</t>
  </si>
  <si>
    <t>17/00363/FUL &amp; 20/00130/VAR
S23</t>
  </si>
  <si>
    <t>Other SHLAA Sites - Plaistow South</t>
  </si>
  <si>
    <t>12/01676/OUT &amp; 20/00773/PPPA</t>
  </si>
  <si>
    <t xml:space="preserve">Site Allocation SA2.2: East Village
LLDC/SC/EV/NYS/08/90213/REMODA and 14/00034/REM </t>
  </si>
  <si>
    <t>Stratford City</t>
  </si>
  <si>
    <t xml:space="preserve">Site Allocation SA2.2: East Village 14/00185/REM &amp; 17/00045/REM </t>
  </si>
  <si>
    <t>Site Allocation SA3.4: Greater Carpenters District
LLDC/S06/Duncan House 15/00598/FUL</t>
  </si>
  <si>
    <t xml:space="preserve">Site Allocation SA3.4: Greater Carpenters District
LLDC/12/00164/FUL/S06 (part)
15/00387/PNCOU
</t>
  </si>
  <si>
    <t>University Of East London Stratford Campus</t>
  </si>
  <si>
    <t>E15 4LZ</t>
  </si>
  <si>
    <t>1A Poland House, 293-305</t>
  </si>
  <si>
    <t>E15 2TJ</t>
  </si>
  <si>
    <t>Pre-application</t>
  </si>
  <si>
    <t>Jewson Ltd</t>
  </si>
  <si>
    <t>E15 1BT</t>
  </si>
  <si>
    <t>267</t>
  </si>
  <si>
    <t>Student</t>
  </si>
  <si>
    <t>18/01257/FUL &amp; 20/00544/FUL HSG26 &amp; HSG25</t>
  </si>
  <si>
    <t>Approvals not Started (Outline)</t>
  </si>
  <si>
    <t>HSG16
16/03026/FUL &amp; 18/03231/VAR
(Populo living)</t>
  </si>
  <si>
    <t>S26 (annex site) 16/02824/FUL &amp; 18/03232/VAR (Populo)</t>
  </si>
  <si>
    <t>S26 (Old Fire Station) 17/01135/FUL &amp; 18/03319/VAR (Populo)</t>
  </si>
  <si>
    <t>34/35</t>
  </si>
  <si>
    <t>SHLAA P5 2034/41 (7yrs)</t>
  </si>
  <si>
    <t>S25 Coop St Johns Car Park
16/03805/FUL &amp; 19/03403/VAR (Populo)</t>
  </si>
  <si>
    <t>20/01326/FUL</t>
  </si>
  <si>
    <t>E7 8AA</t>
  </si>
  <si>
    <t>365 - 367</t>
  </si>
  <si>
    <t>20/02130/LA3</t>
  </si>
  <si>
    <t>Development Site 21 To 55</t>
  </si>
  <si>
    <t>Arthingworth Street</t>
  </si>
  <si>
    <t>E15 4PW</t>
  </si>
  <si>
    <t>20/02187/LA3</t>
  </si>
  <si>
    <t>61</t>
  </si>
  <si>
    <t>E15 4BQ</t>
  </si>
  <si>
    <t xml:space="preserve">Non self-contained household spaces. As per London Plan (footnote 61) 'Net additional homes including NSC). Only include if more than 7 rooms. If less than 7 count as 1 household space. 
FROM 2021 London Plan: Net non-self-contained accommodation for students should count towards meeting housing targets on the basis of a 2.5:1 ratio, with two and a half bedrooms/units being counted as a single home. Net non-self-contained accommodation for older people (C2 Use Class) should count towards meeting housing targets on the basis of a 1:1 ratio, with each bedroom being counted as a single home. All other net non-self-contained communal accommodation should count towards meeting housing targets on the basis of a 1.8:1 ratio, with one point eight bedrooms/units being counted as a single home. </t>
  </si>
  <si>
    <t>Vulcan Wharf</t>
  </si>
  <si>
    <t>Cooks Road,</t>
  </si>
  <si>
    <t>18/00156/NONDET</t>
  </si>
  <si>
    <t>56-64 Puran House</t>
  </si>
  <si>
    <t>Bushey Road</t>
  </si>
  <si>
    <t>E13 9EN</t>
  </si>
  <si>
    <t>Supply in years</t>
  </si>
  <si>
    <t>Surplus/ Deficit (target and buffer)</t>
  </si>
  <si>
    <t>302-312</t>
  </si>
  <si>
    <t>Updated Wards 2021</t>
  </si>
  <si>
    <t>ALL</t>
  </si>
  <si>
    <t>HSG10 Former Lea Bon Club (populo)
21/01628/LA3</t>
  </si>
  <si>
    <t>Site Allocation SA3.4: Greater Carpenters District
LLDC/S06/Duncan House 15/00598/FUL &amp; 19/00113/NMA</t>
  </si>
  <si>
    <t>Unit 3 Thames Road (20/01046/FUL)</t>
  </si>
  <si>
    <t>Albert Island (20/00051/FUL)</t>
  </si>
  <si>
    <t>Glory House, 2</t>
  </si>
  <si>
    <t>E13 8EG</t>
  </si>
  <si>
    <t>Glory House (21/00830/FUL)</t>
  </si>
  <si>
    <t>35/36</t>
  </si>
  <si>
    <t>17/03610/FUL &amp; 20/00229/FUL</t>
  </si>
  <si>
    <t>Hathaway Crescent 21/02996/LA3</t>
  </si>
  <si>
    <t>Burgoynes Depot &amp; Melford Road 21/03054/LA3</t>
  </si>
  <si>
    <t xml:space="preserve">Land At 89 To 93 </t>
  </si>
  <si>
    <t>E7 0EP</t>
  </si>
  <si>
    <t>20/02800/FUL HSG1</t>
  </si>
  <si>
    <t>21/00393/FUL</t>
  </si>
  <si>
    <t>Durning Hall Community Centre</t>
  </si>
  <si>
    <t>21/02777/FUL</t>
  </si>
  <si>
    <t>St Margarets Convent</t>
  </si>
  <si>
    <t>Bethell Avenue</t>
  </si>
  <si>
    <t>E16 4JU</t>
  </si>
  <si>
    <t>Barbers Road</t>
  </si>
  <si>
    <t>International Square, Olympic Promenade (‘the Stitch’) and Secondary Road S2 (Part)</t>
  </si>
  <si>
    <t>Royal Albert</t>
  </si>
  <si>
    <t>Jubilee House, 2</t>
  </si>
  <si>
    <t>Farthingale Walk</t>
  </si>
  <si>
    <t>E15 1AW</t>
  </si>
  <si>
    <t>Custom House</t>
  </si>
  <si>
    <t xml:space="preserve">Royal Victoria </t>
  </si>
  <si>
    <t>Plaistow West &amp; Canning Town East</t>
  </si>
  <si>
    <t>19/00009/PNCOU and another application 19/00182/PNCOU, Central House</t>
  </si>
  <si>
    <t>20/00310/FUL</t>
  </si>
  <si>
    <t>21/01984/COU</t>
  </si>
  <si>
    <t>Kent Street</t>
  </si>
  <si>
    <t>E13 8RL</t>
  </si>
  <si>
    <t>Approvals not started (Outline)</t>
  </si>
  <si>
    <t>Maryland</t>
  </si>
  <si>
    <t>Stratford Olympic Park</t>
  </si>
  <si>
    <t>West Ham</t>
  </si>
  <si>
    <t xml:space="preserve">Boleyn </t>
  </si>
  <si>
    <t xml:space="preserve">Plaistow North </t>
  </si>
  <si>
    <t>Little Ilford</t>
  </si>
  <si>
    <t>Plashet</t>
  </si>
  <si>
    <t>Manor Park</t>
  </si>
  <si>
    <t>Wall End</t>
  </si>
  <si>
    <t>Low probability Sites (SHLAA) PW &amp; CTE</t>
  </si>
  <si>
    <t>Other SHLAA capacity sites - PW &amp; CTE</t>
  </si>
  <si>
    <t>Other SHLAA capacity sites - RA</t>
  </si>
  <si>
    <t>Low probability Sites (SHLAA) RA</t>
  </si>
  <si>
    <t>Other SHLAA capacity sites - RV</t>
  </si>
  <si>
    <t>Low probability Sites (SHLAA) RV</t>
  </si>
  <si>
    <t>Low probability Sites (SHLAA) WH</t>
  </si>
  <si>
    <t>Low probability Sites (SHLAA) S</t>
  </si>
  <si>
    <t>Other SHLAA Sites - S</t>
  </si>
  <si>
    <t>Low probability Sites (SHLAA) SOP</t>
  </si>
  <si>
    <t>Other SHLAA Sites - SOP</t>
  </si>
  <si>
    <t>Low probability Sites (SHLAA) M</t>
  </si>
  <si>
    <t>Other SHLAA Sites - M</t>
  </si>
  <si>
    <t>Other SHLAA sites - EH</t>
  </si>
  <si>
    <t>Low probability Sites (SHLAA) - EH</t>
  </si>
  <si>
    <t>Other SHLAA sites - EHS</t>
  </si>
  <si>
    <t>Other SHLAA Sites - FGS</t>
  </si>
  <si>
    <t>Other SHLAA sites - B</t>
  </si>
  <si>
    <t>Other SHLAA Sites - P</t>
  </si>
  <si>
    <t>Low probability Sites (SHLAA) - P</t>
  </si>
  <si>
    <t>Other SHLAA capacity sites - Plaistow North</t>
  </si>
  <si>
    <t>Low probability Sites (SHLAA) Plaistow South</t>
  </si>
  <si>
    <t>Royal Victoria</t>
  </si>
  <si>
    <t>Started</t>
  </si>
  <si>
    <t>Approved</t>
  </si>
  <si>
    <t>S05 Stratford Central - Stratford Office Village 
19/00920/PRECUJ</t>
  </si>
  <si>
    <t>22/00445/FUL</t>
  </si>
  <si>
    <t>Flint Close</t>
  </si>
  <si>
    <t>E15 4QP</t>
  </si>
  <si>
    <t>21/01737/LA3</t>
  </si>
  <si>
    <t>Lapsed</t>
  </si>
  <si>
    <t>20/01763/FUL</t>
  </si>
  <si>
    <t>36/37</t>
  </si>
  <si>
    <t>37/38</t>
  </si>
  <si>
    <t>17/04101/FUL &amp;  21/02978/FUL</t>
  </si>
  <si>
    <t>S26 East Ham Town Hall Campus</t>
  </si>
  <si>
    <t>British Gas Sports Ground</t>
  </si>
  <si>
    <t>E6 2AS</t>
  </si>
  <si>
    <t>Stratford Station</t>
  </si>
  <si>
    <t>East Beckton Town Centre</t>
  </si>
  <si>
    <t>113</t>
  </si>
  <si>
    <t>E13 8AF</t>
  </si>
  <si>
    <t>Canning Town Holiday Inn</t>
  </si>
  <si>
    <t>Holiday Inn Express, 1 - 3</t>
  </si>
  <si>
    <t>E16 1EA</t>
  </si>
  <si>
    <t xml:space="preserve">51 - 79 </t>
  </si>
  <si>
    <t>341 - 353</t>
  </si>
  <si>
    <t>Gallions Lock
Albert Island
20/00051/FUL</t>
  </si>
  <si>
    <t>Short term</t>
  </si>
  <si>
    <t>Medium term</t>
  </si>
  <si>
    <t>Long term</t>
  </si>
  <si>
    <t>Smaller boundary option</t>
  </si>
  <si>
    <t>Thameside West</t>
  </si>
  <si>
    <t>Resolution to Grant (Outline)</t>
  </si>
  <si>
    <t>Bridgewater Road</t>
  </si>
  <si>
    <t>Current permission</t>
  </si>
  <si>
    <t>Shrewsbury Road</t>
  </si>
  <si>
    <t>Sugar House Lane</t>
  </si>
  <si>
    <t>Outline permission</t>
  </si>
  <si>
    <t>Stratford station</t>
  </si>
  <si>
    <t>No capacity if infrastructure doesn't come forward</t>
  </si>
  <si>
    <t xml:space="preserve">Why a lower capacity is considered </t>
  </si>
  <si>
    <t>High Capacity Scenario</t>
  </si>
  <si>
    <t>Low Capacity scenario</t>
  </si>
  <si>
    <t>Site Name</t>
  </si>
  <si>
    <t xml:space="preserve">IQL South SA3.1 N8.SA5 </t>
  </si>
  <si>
    <t xml:space="preserve">MSG site N8.SA5 </t>
  </si>
  <si>
    <t xml:space="preserve">LLDC/19/00391/FUL/SA3.1 N8.SA5 </t>
  </si>
  <si>
    <t xml:space="preserve">Gala Clubs; Stratford Bingo Hall N8.SA4 </t>
  </si>
  <si>
    <t xml:space="preserve">SA4.3 Vulcan Wharf 20/00307/FUL N8.SA9 </t>
  </si>
  <si>
    <t xml:space="preserve">HSG23 Balaam Leisure Centre N10.SA1 </t>
  </si>
  <si>
    <t xml:space="preserve">NewVic Newham Sixth Form College CF20 N10.SA2 </t>
  </si>
  <si>
    <t xml:space="preserve">CF28 Newham Leisure Centre N10.SA3 </t>
  </si>
  <si>
    <t xml:space="preserve">Balaam Street Practice N10.SA4 </t>
  </si>
  <si>
    <t xml:space="preserve">East Beckton Town Centre N11.SA1 </t>
  </si>
  <si>
    <t xml:space="preserve">S03 East Ham Western Gateway N13.SA1 </t>
  </si>
  <si>
    <t xml:space="preserve">East Ham Primark N13.SA2 </t>
  </si>
  <si>
    <t xml:space="preserve">East Ham Gasworks N13.SA3 </t>
  </si>
  <si>
    <t xml:space="preserve">North of Forest Gate - Lord Lister Health Centre N15.SA1 </t>
  </si>
  <si>
    <t xml:space="preserve">20/02849/FUL S24 N15.SA2 </t>
  </si>
  <si>
    <t xml:space="preserve">S24 N15.SA2 </t>
  </si>
  <si>
    <t xml:space="preserve">Stratford Station N8.SA2 </t>
  </si>
  <si>
    <t>Ward</t>
  </si>
  <si>
    <t>Stephenson Street Parcelforce (17/01847/OUT)</t>
  </si>
  <si>
    <t>Lyle Park West North, REMAINDER OF S22 19/00517/FUL</t>
  </si>
  <si>
    <t>West End Car Park (20/00544/FUL)</t>
  </si>
  <si>
    <t>Land At Thameside West And Carlsberg Tetley (18/03557/OUT)</t>
  </si>
  <si>
    <t>East Village (14/00066/REM, 14/00056/REM &amp; 14/00141/REM)</t>
  </si>
  <si>
    <t>Stratford International Bus Layover Site (19/00391/FUL)</t>
  </si>
  <si>
    <t>Sugar House Lane (12/00336/LTGOUT)</t>
  </si>
  <si>
    <t>Vulcan Wharf (20/00307/FUL)</t>
  </si>
  <si>
    <t>Pudding Mill (14/00422/FUL)</t>
  </si>
  <si>
    <t>John Street (21/01628/LA3)</t>
  </si>
  <si>
    <t>Durning Hall (20/02849/FUL)</t>
  </si>
  <si>
    <t>Greenhill Centre (21/01737/LA3)</t>
  </si>
  <si>
    <t>Jubilee House (21/00483/FUL)</t>
  </si>
  <si>
    <t>Poland House (20/00310/FUL)</t>
  </si>
  <si>
    <t>Local Plan</t>
  </si>
  <si>
    <t>London Plan</t>
  </si>
  <si>
    <t>Neighbourhood</t>
  </si>
  <si>
    <t>Gallions Reach</t>
  </si>
  <si>
    <t>Three Mills</t>
  </si>
  <si>
    <t>Plaistow</t>
  </si>
  <si>
    <t>North Woolwich</t>
  </si>
  <si>
    <t>Stratford and Maryland</t>
  </si>
  <si>
    <t>Forest Gate</t>
  </si>
  <si>
    <t>Manor Park and Little Ilford</t>
  </si>
  <si>
    <t>Green Street / East Ham South</t>
  </si>
  <si>
    <t>Royal Albert; Royal Albert North; Royal Victoria</t>
  </si>
  <si>
    <t>Green Street; Forest Gate</t>
  </si>
  <si>
    <t>East Ham; Green Street</t>
  </si>
  <si>
    <t>Manor Park and Little Ilford; East Ham</t>
  </si>
  <si>
    <t>Land At Leslie Road And Freemasons Road</t>
  </si>
  <si>
    <t>E16 3NA</t>
  </si>
  <si>
    <t>NSC/11/00662 S14 &amp; 22/00694/REM</t>
  </si>
  <si>
    <t>Development Site 1 To 7 Garage Site Vandome Close And 24 To 40 Freemasons Road</t>
  </si>
  <si>
    <t>E16 3SA</t>
  </si>
  <si>
    <t>22/00650/FUL</t>
  </si>
  <si>
    <t>Land At 6 To 8 Boxley St 1 Fort St And 279 To 291</t>
  </si>
  <si>
    <t>E16 2BB</t>
  </si>
  <si>
    <t>Development Site East</t>
  </si>
  <si>
    <t>22/02826/FUL</t>
  </si>
  <si>
    <t>15</t>
  </si>
  <si>
    <t>Carlyle Road</t>
  </si>
  <si>
    <t>E12 6BL</t>
  </si>
  <si>
    <t>21/01162/FUL</t>
  </si>
  <si>
    <t>Glenparke Road</t>
  </si>
  <si>
    <t>E7 8BW</t>
  </si>
  <si>
    <t>SHLAA Sites - Stratford</t>
  </si>
  <si>
    <t xml:space="preserve">S13 (Site 20)  &amp;  18/03506/OUT &amp; 23/00606/REM 
</t>
  </si>
  <si>
    <t>20/02703/CLP</t>
  </si>
  <si>
    <t>Lady Helen Seymour House, 4-10</t>
  </si>
  <si>
    <t>Plot M7B N8.SA5</t>
  </si>
  <si>
    <t>Permission</t>
  </si>
  <si>
    <t>N2.SA5 Excel Western Entrance</t>
  </si>
  <si>
    <t>London Plan Period</t>
  </si>
  <si>
    <t>Draft Local Plan period</t>
  </si>
  <si>
    <t>Long Term</t>
  </si>
  <si>
    <t xml:space="preserve">Other SHLAA sites - WE </t>
  </si>
  <si>
    <t>Store Road only (S04 North Woolwich Gateway) 17/02106/FUL; 23/00961/VAR (previously HSG32)</t>
  </si>
  <si>
    <t xml:space="preserve">NWOOL159/ HSG29 N1.SA2 Rymill Street 
</t>
  </si>
  <si>
    <t xml:space="preserve">Ballymore Site S23 Connaught Riverside 21/02450/OUT N2.SA3 </t>
  </si>
  <si>
    <t xml:space="preserve">S15 Canning Town East - Area 1b N4.SA1 </t>
  </si>
  <si>
    <t xml:space="preserve">Canning Town East - Areas 11 and 2 S15 N4.SA1 </t>
  </si>
  <si>
    <t xml:space="preserve">S16: Silvertown Way East (southern part - Peacock Gym) N4.SA2 </t>
  </si>
  <si>
    <t xml:space="preserve">S18: Limmo site (Area 9) N4.SA4 </t>
  </si>
  <si>
    <t xml:space="preserve">Canning Town Holiday Inn N4.SA3 </t>
  </si>
  <si>
    <t xml:space="preserve">22/02157/LA3 N5.SA1 S28 Custom House Phase 1 </t>
  </si>
  <si>
    <t xml:space="preserve">COOLFIN NORTH S06 (alternate names Areas 5 and 18) Custom House Phase 2 N5.SA2 </t>
  </si>
  <si>
    <t>Area 4 Canning Town SPD/ Custom House Phase 3 N5.SA3</t>
  </si>
  <si>
    <t>S02 Alpine Way N11.SA3</t>
  </si>
  <si>
    <t xml:space="preserve">23/02048/LA3 </t>
  </si>
  <si>
    <t>Land At 67 To 113</t>
  </si>
  <si>
    <t>E6 6AZ</t>
  </si>
  <si>
    <t>23/00790/FUL</t>
  </si>
  <si>
    <r>
      <t>22/01853/FUL</t>
    </r>
    <r>
      <rPr>
        <b/>
        <sz val="10"/>
        <rFont val="Arial"/>
        <family val="2"/>
        <charset val="204"/>
      </rPr>
      <t xml:space="preserve"> </t>
    </r>
    <r>
      <rPr>
        <sz val="10"/>
        <rFont val="Arial"/>
        <family val="2"/>
        <charset val="204"/>
      </rPr>
      <t xml:space="preserve">N5.SA1 S28 Custom House Phase 1 </t>
    </r>
  </si>
  <si>
    <t>S27 with proposed extension (Hamara Ghar and Car Park) I&amp;O</t>
  </si>
  <si>
    <t>20/02402/PRECOU S05 N8.SA1</t>
  </si>
  <si>
    <t>Land at Legacy Wharf 
(Phase 2)</t>
  </si>
  <si>
    <t>Barbers Road West SA4.3/call for site N8.SA9 21/00574/OUT</t>
  </si>
  <si>
    <t>SA2.2 23/00101/FUL</t>
  </si>
  <si>
    <t>East Village Plot N16</t>
  </si>
  <si>
    <t>Small Sites LLDC</t>
  </si>
  <si>
    <t>Small Sites LBN</t>
  </si>
  <si>
    <t>Total Small Sites &lt;0.25ha</t>
  </si>
  <si>
    <t>Cyprus 4 (23/00840/FUL)</t>
  </si>
  <si>
    <t>Land Adjacent West Silvertown DLR Station  (19/01791/FUL)</t>
  </si>
  <si>
    <t>Land At 6 To 8 Boxley St 1 Fort St And 279 To 291 North Woolwich Road (22/00650/FUL)</t>
  </si>
  <si>
    <t>N1.SA1  S04 North Woolwich Gateway (22/02662/FUL)</t>
  </si>
  <si>
    <t>Land Adjacent To Woolwich Foot Tunnel Entrance</t>
  </si>
  <si>
    <t>Land Adjacent To Woolwich Foot Tunnel Entrance (22/02662/FUL)</t>
  </si>
  <si>
    <t>Canning Town Riverside (23/00038/FUL)</t>
  </si>
  <si>
    <t>Vincent Street (22/02615/LA3)</t>
  </si>
  <si>
    <t>Vandome Close (22/02157/LA3)</t>
  </si>
  <si>
    <t>Leslie and Freemasons Road (22/01853/FUL)</t>
  </si>
  <si>
    <t>Royal Road and Leyes Road (23/00023/OUT)</t>
  </si>
  <si>
    <t>Chobham Farm (17/00175/REM)</t>
  </si>
  <si>
    <t>Land at Legacy Wharf Phase 2 (21/00395/FUL)</t>
  </si>
  <si>
    <t>Land At 67 To 113 Folkestone Road (23/02048/LA3 )</t>
  </si>
  <si>
    <t>Areas 7 and 1C Barking Road (22/00694/REM)</t>
  </si>
  <si>
    <t>Marshgate Lane (23/00305/FUL)</t>
  </si>
  <si>
    <t>302-312 High Street (23/00456/FUL)</t>
  </si>
  <si>
    <t>East Village Plot N16 (23/00101/FUL)</t>
  </si>
  <si>
    <t>Grove Crescent Road (21/02975/FUL)</t>
  </si>
  <si>
    <t>25 Folkestone Road (21/02978/FUL)</t>
  </si>
  <si>
    <t>365-367 Romford Road (20/01326/FUL)</t>
  </si>
  <si>
    <t>UEL Water Lane (23/00790/FUL)</t>
  </si>
  <si>
    <t>Rear of 330 Romford Road (19/02679/FUL)</t>
  </si>
  <si>
    <t>Barbers Road (21/00574/OUT)</t>
  </si>
  <si>
    <t>Canning Town South (NSC)</t>
  </si>
  <si>
    <t>Stratford Olympic Park (NSC)</t>
  </si>
  <si>
    <t>Stratford (NSC)</t>
  </si>
  <si>
    <t>West Ham (NSC)</t>
  </si>
  <si>
    <t>East Ham South (NSC)</t>
  </si>
  <si>
    <t>Maryland (NSC)</t>
  </si>
  <si>
    <t>Forest Gate South (NSC)</t>
  </si>
  <si>
    <t>Boleyn (NSC)</t>
  </si>
  <si>
    <t>Green Street East (NSC)</t>
  </si>
  <si>
    <t>Green Street West (NSC)</t>
  </si>
  <si>
    <t>Plashet (NSC)</t>
  </si>
  <si>
    <t>Manor Park (NSC)</t>
  </si>
  <si>
    <t>Plaistow West &amp; Canning Town East (NSC)</t>
  </si>
  <si>
    <t>Plaistow North (NSC)</t>
  </si>
  <si>
    <t>Plaistow South (NSC)</t>
  </si>
  <si>
    <t>Canning Town</t>
  </si>
  <si>
    <t>Beckton; Gallions Reach</t>
  </si>
  <si>
    <t>SA4.3 N8.SA9 Marshgate Lane 23/00305/FUL</t>
  </si>
  <si>
    <t>21/00395/FUL  - Phase 2 N8.SA9</t>
  </si>
  <si>
    <t>SHREWSBURY ROAD HEALTH CENTRE N14.SA1</t>
  </si>
  <si>
    <t>Stratford Central N8.SA1 S05</t>
  </si>
  <si>
    <t>Abbey Mills N7.SA1 S10</t>
  </si>
  <si>
    <t>Thameside West (18/03557/OUT) N2.SA4 S08 &amp; S09</t>
  </si>
  <si>
    <t>SA2.1: Chobham Farm
LLDC: Chobham Village/ Chobham Farm; 12/00146/FUM, 15/00266/REM
17/00175/REM</t>
  </si>
  <si>
    <t>22/02615/LA3 S15 N4.SA1</t>
  </si>
  <si>
    <t>14/00664/OUT Gallions Quarter (Gallions 2A) &amp; 18/01169/REM 
18/01540/VAR S19</t>
  </si>
  <si>
    <t>14/00664/OUT &amp; 19/02457/REM Gallions Quarter (Gallions 2B) S19</t>
  </si>
  <si>
    <t>12/01881/OUT 16/02797/REM (phase 2), updated REM 18/00022/REM S19</t>
  </si>
  <si>
    <t xml:space="preserve">14/00618/OUT  &amp; 18/00251/REM Royal Albert North N3.SA1 S31 </t>
  </si>
  <si>
    <t>Site Allocation SA2.3: Chobham Manor
LLDC: Stratford North/Chobham Manor/PDz6/11/90621/OUTODA/
13/00504/REM 14/00356/REM
16/00518/REM (Dev Parcel 6)
16/00510/REM (parcel 6.3)</t>
  </si>
  <si>
    <t>N17.SA1 Beckton Riverside S01</t>
  </si>
  <si>
    <t>HSG</t>
  </si>
  <si>
    <t>14/00664/OUT Gallions Quarter - Phase 1 (Armada South) S19</t>
  </si>
  <si>
    <t>S12 Canning Town Riverside N4.SA5 23/00655/FUL</t>
  </si>
  <si>
    <t xml:space="preserve">20/02264/FUL S03 Hartley Centre (Populo) </t>
  </si>
  <si>
    <t xml:space="preserve">Twelvetrees Crescent N7.SA2 S11 23/02033/OUT </t>
  </si>
  <si>
    <t>Royal Albert (NSC)</t>
  </si>
  <si>
    <t>Land North Of Royal Albert Dock</t>
  </si>
  <si>
    <t>Keying Way</t>
  </si>
  <si>
    <t>24/00440/FUL - Royal Albert North N3.SA1 S31</t>
  </si>
  <si>
    <t>23/02532/COU</t>
  </si>
  <si>
    <t>148</t>
  </si>
  <si>
    <t>Portway</t>
  </si>
  <si>
    <t>E15 3QW</t>
  </si>
  <si>
    <t>24/00395/FUL</t>
  </si>
  <si>
    <t>81</t>
  </si>
  <si>
    <t>E16 4HB</t>
  </si>
  <si>
    <t>Forest gate South</t>
  </si>
  <si>
    <t>82</t>
  </si>
  <si>
    <t>Margery Park</t>
  </si>
  <si>
    <t>E7 9LB</t>
  </si>
  <si>
    <t>38/39</t>
  </si>
  <si>
    <t>24/00113/FUL N8.SA5 &amp; SA3.1</t>
  </si>
  <si>
    <t>Plot M2, Car Park C, Westfield Shopping Centre</t>
  </si>
  <si>
    <t>22/00178/FUL N8.SA2</t>
  </si>
  <si>
    <t>Land adjacent to Meridian Steps</t>
  </si>
  <si>
    <t>E15 1BB</t>
  </si>
  <si>
    <t>Chobham Farm North</t>
  </si>
  <si>
    <t>24/00063/FUL SA2.4 &amp; N8.SA10</t>
  </si>
  <si>
    <t>E15 1DT</t>
  </si>
  <si>
    <t>IQL North, land bounded by International Way, Celebration Avenue, 
Penny Brookes Street and Montfitchet Road</t>
  </si>
  <si>
    <t>Former Gasworks Site</t>
  </si>
  <si>
    <t>Rick Roberts Way</t>
  </si>
  <si>
    <t>E15 
2GN</t>
  </si>
  <si>
    <t>HSG24 (Populo) N11.SA2 23/00840/FUL</t>
  </si>
  <si>
    <t>IQL North SA3.1 N8.SA5 23/00441/FUL</t>
  </si>
  <si>
    <t>Phase 3 - Pudding Mill N8.SA9 21/00460/FUL</t>
  </si>
  <si>
    <t>SA3.4 Greater Carpenters District  22/00098/FUL</t>
  </si>
  <si>
    <t>10/00694 and 21/01428/FUL</t>
  </si>
  <si>
    <t>Plot S1/S11, International Quarter London (IQL) South</t>
  </si>
  <si>
    <t>Westfield Avenue</t>
  </si>
  <si>
    <t>E20 1GL</t>
  </si>
  <si>
    <t>23/34</t>
  </si>
  <si>
    <t>James Riley Point</t>
  </si>
  <si>
    <t>21/00172/PRNSDB Odelia Court, 1B SA4.3</t>
  </si>
  <si>
    <t>Odelia Court</t>
  </si>
  <si>
    <t>SHLAA - Brooking Road</t>
  </si>
  <si>
    <t>NSC</t>
  </si>
  <si>
    <t>James Riley Point SA4.3 N8.SA3 21/00543/FUL_LLDC</t>
  </si>
  <si>
    <t xml:space="preserve">Site Allocation SA2.4: Chobham Farm North
N8.SA10 </t>
  </si>
  <si>
    <t>S20 Lyle Park West N2.SA2 24/02083/OUT</t>
  </si>
  <si>
    <t>18/00623/FUL &amp; 21/02571/VAR S19</t>
  </si>
  <si>
    <t>21/00416/FUL SA3.1 &amp; N8.SA5 IQL South (part)</t>
  </si>
  <si>
    <t>Jubilee House E15 1AN  21/00483/FUL N8.SA2 24/00224/106</t>
  </si>
  <si>
    <t>07/90023/VARODA</t>
  </si>
  <si>
    <t>N5.SA4 23/00023/OUT</t>
  </si>
  <si>
    <t>23/00457/FUL - Rick Roberts Way Gasworks SA3.6 &amp; N8.SA7 23/00411/NMA</t>
  </si>
  <si>
    <t>24/00028/REF</t>
  </si>
  <si>
    <t>Abbey House</t>
  </si>
  <si>
    <t>Bakers Row</t>
  </si>
  <si>
    <t>E15 3NB</t>
  </si>
  <si>
    <t>21/00830/FUL &amp; 24/00044/REF</t>
  </si>
  <si>
    <t>Latest LDD Entry: Feb 25; Latest appeals Feb 25</t>
  </si>
  <si>
    <t>17/01847/OUT S11 N7.SA2 (19/02019/NONMAT &amp; 21/01968/NONMAT); 24/01731/VAR &amp; 24/01733/REM</t>
  </si>
  <si>
    <t>Canning Town North (NSC)</t>
  </si>
  <si>
    <t>27-37 Lascars Avenue and 14-23 Royal Albert Quay</t>
  </si>
  <si>
    <t>14/01605/OUT &amp; 19/02657/REM S21 Silvertown Quays N2.SA1 Silvertown Quays; 24/02043/REM and 24/02648/REM</t>
  </si>
  <si>
    <t>LLDC/11/90619/FUMODA &amp; 24/01905/FUL</t>
  </si>
  <si>
    <t>Latest LDC/SDC Check: Up to &amp; including Mar 25 (SDC) and Mar 25 (LDC)</t>
  </si>
  <si>
    <t>Stratford Waterfront North N8.SA5 &amp; SA3.2</t>
  </si>
  <si>
    <t>Silvertown Quays (14/01605/OUT, 19/02657/REM, 24/02043/REM and 24/02648/REM)</t>
  </si>
  <si>
    <t>24/02307/FUL N3.SA1 S31</t>
  </si>
  <si>
    <t xml:space="preserve">Site Allocation SA2.2: East Village
LLDC/SC/EVOUT/10/90641 and 07/90023/VARODA 
(NB 14/00185/REM &amp; 17/00045/REM disagregated) 
14/00056/REM, 14/00141/REM &amp; 14/00066/REM
</t>
  </si>
  <si>
    <t>Twelvetrees Crescent (23/02033/OUT)</t>
  </si>
  <si>
    <t>Manor Road (18/03506/OUT &amp; 23/00606/REM)</t>
  </si>
  <si>
    <t>Custom House Phase 1 (23/00610/OUT)</t>
  </si>
  <si>
    <t>Stratford Waterfront North (24/00067/REM &amp; 24/00068/NMA)</t>
  </si>
  <si>
    <t>Chobham Farm North (24/00063/FUL)</t>
  </si>
  <si>
    <t>International Quarter North (23/00441/FUL)</t>
  </si>
  <si>
    <t>International Quarter South (21/00416/FUL)</t>
  </si>
  <si>
    <t>68-70 High Street (24/01905/FUL)</t>
  </si>
  <si>
    <t>Rick Roberts Way Gasworks (23/00411/NMA)</t>
  </si>
  <si>
    <t>Greater Carpenters District (22/00360/OUT)</t>
  </si>
  <si>
    <t>James Riley Point (21/00543/FUL_LLDC)</t>
  </si>
  <si>
    <t>Odelia Court (21/00172/PRNSDB)</t>
  </si>
  <si>
    <t>Pudding Mill Phase 3 (21/00460/FUL)</t>
  </si>
  <si>
    <t>Abbey House (24/00028/REF)</t>
  </si>
  <si>
    <t>Burgoynes Depot &amp; Melford Road (21/03054/LA3)</t>
  </si>
  <si>
    <r>
      <t xml:space="preserve">Previous years' </t>
    </r>
    <r>
      <rPr>
        <sz val="10"/>
        <color rgb="FFC00000"/>
        <rFont val="Arial"/>
        <family val="2"/>
      </rPr>
      <t>shortfall</t>
    </r>
    <r>
      <rPr>
        <sz val="10"/>
        <rFont val="Arial"/>
        <family val="2"/>
      </rPr>
      <t>/</t>
    </r>
    <r>
      <rPr>
        <sz val="10"/>
        <color rgb="FF00B050"/>
        <rFont val="Arial"/>
        <family val="2"/>
      </rPr>
      <t>surplus</t>
    </r>
  </si>
  <si>
    <t>Buffer plus 5 year supply target</t>
  </si>
  <si>
    <t>Previous years' shortfall (LBN only, minus LLDC)</t>
  </si>
  <si>
    <t>Previous years' shortfall (LLDC)</t>
  </si>
  <si>
    <t>100% Shortfall + 5 year supply target + buffer</t>
  </si>
  <si>
    <t>Barking Road (24/00395/FUL)</t>
  </si>
  <si>
    <t>27-37 Lascars Avenue and 14-23 Royal Albert Quay (24/02307/FUL)</t>
  </si>
  <si>
    <t>Keying Way (24/00440/FUL)</t>
  </si>
  <si>
    <t>Pool Street East and Pool Street West (17/00235/OUT_LLDC &amp; 18/00425/REM)</t>
  </si>
  <si>
    <t>IQL North (23/00441/FUL)</t>
  </si>
  <si>
    <t>Westfield Shopping Centre Plot M2 Car Park C (24/00113/FUL)</t>
  </si>
  <si>
    <t xml:space="preserve">Canning Town North </t>
  </si>
  <si>
    <t>Great Eastern Road (22/00178/FUL)</t>
  </si>
  <si>
    <t>Portway (23/02532/COU)</t>
  </si>
  <si>
    <t>High Street North (10/00694 &amp; 21/01428/FUL)</t>
  </si>
  <si>
    <t>Margery Park (07/90023/VARODA)</t>
  </si>
  <si>
    <t>Annual housing target (2022 Local Plan)</t>
  </si>
  <si>
    <t>Higher capacity range target</t>
  </si>
  <si>
    <t>20% buffer required for Newham London Plan Housing Target</t>
  </si>
  <si>
    <t>20% buffer required for Newham London Plan Housing Target + Shortfall</t>
  </si>
  <si>
    <t>S29 Upper Road</t>
  </si>
  <si>
    <t>Land At 2 To 16 High Street And 2</t>
  </si>
  <si>
    <t>Upper Road</t>
  </si>
  <si>
    <t>E13 0AU</t>
  </si>
  <si>
    <t>Land At 2 To 16 High Street And 2 Upper Road (22/01709/FUL)</t>
  </si>
  <si>
    <t>Lower capacity range target</t>
  </si>
  <si>
    <t>5 Year Housing Supply as at July 2025
(subject to continual amendment as updated information becomes available. Figures are net and are most reliable at the Borough level and when totalled across 5 years).</t>
  </si>
  <si>
    <t>Design-led capacity testing - phased later to account for app. submission</t>
  </si>
  <si>
    <t>Design-led capacity testing - minus the roundabout</t>
  </si>
  <si>
    <t>Design-led capacity testing - 2nd option with increased leisure</t>
  </si>
  <si>
    <t>Small sites</t>
  </si>
  <si>
    <t>Large sites</t>
  </si>
  <si>
    <t>Specialist</t>
  </si>
  <si>
    <t>Shortfall</t>
  </si>
  <si>
    <t>LBN + LLDC</t>
  </si>
  <si>
    <t>LBN (minus LLDC)</t>
  </si>
  <si>
    <t>LLDC</t>
  </si>
  <si>
    <t xml:space="preserve">N8.SA7 Site Allocation SA3.6: Rick Roberts Way
LLDC/11/90621/OUTODA/PDZ12 </t>
  </si>
  <si>
    <t>N8.SA8 Site Allocation SA3.5: Bridgewater Road LLDC/S06 (greater Carpenters - Bridgwater Road part)
21/00403/OUT</t>
  </si>
  <si>
    <t xml:space="preserve">N2.SA2 S20 Land Adjacent West Silvertown DLR Station - 18/02534/PPPA &amp; 19/01791/FUL 23/02432/CLE
 </t>
  </si>
  <si>
    <t xml:space="preserve">N2.SA3 18/00678/FUL &amp; 22/00418/FUL
S23 Connaught Riverside </t>
  </si>
  <si>
    <t xml:space="preserve">N5.SA1 S28 Custom House Phase 1 (East - Area 6 and 19) 23/00610/OUT </t>
  </si>
  <si>
    <t xml:space="preserve">N8.SA5 Site Allocation SA3.2: Stratford Waterfront North LLDC/11/90621/OUTODA/PDZ1
18/00470/OUT  24/00067/REM &amp; 24/00068/NMA </t>
  </si>
  <si>
    <t xml:space="preserve">N8.SA5 Site Allocation SA3.1: Stratford Town Centre West
LLDC/SC/SEPCONS/10/90061/OUTODA 15/00358/OUT </t>
  </si>
  <si>
    <t xml:space="preserve">N7.SA3 Site Allocation SA4.2: Sugar House Lane LLDC/12/00336/LTGOUT 12/00336/LTGFUL 15/00435/REM  16/00223/REM
16/00440/REM </t>
  </si>
  <si>
    <t xml:space="preserve">N8.SA3 Site Allocation SA3.4: Greater Carpenters District LLDC/S06: Carpenters (part)
22/00360/OUT </t>
  </si>
  <si>
    <t xml:space="preserve">N8.SA9 Site Allocation SA4.3: Pudding Mill
LLDC within their SA4.3 area Pudding Mill Lane, Marshgate Lane Business Centre 21/00455/FUL </t>
  </si>
  <si>
    <t xml:space="preserve">N8.SA6 Site Allocation SA3.3: Stratford Waterfront South (Part) / Site Allocation: Stratford Waterfront North (Part)
LLDC/17/00235/OUT/UCL East 18/00425/REM </t>
  </si>
  <si>
    <t>HSG30 16/00224/FUL</t>
  </si>
  <si>
    <t>N2.SA3 S23 Connaught Riverside 20/01046/FUL</t>
  </si>
  <si>
    <t xml:space="preserve">S29 Plaistow North,  17/02586/FUL
N9.SA1 </t>
  </si>
  <si>
    <t>21/02975/FUL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</si>
</sst>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0" x14ac:knownFonts="1">
    <font>
      <sz val="10"/>
      <name val="Arial"/>
      <charset val="204"/>
    </font>
    <font>
      <sz val="11"/>
      <color theme="1"/>
      <name val="Calibri"/>
      <family val="2"/>
      <scheme val="minor"/>
    </font>
    <font>
      <sz val="11"/>
      <color theme="1"/>
      <name val="Calibri"/>
      <family val="2"/>
      <scheme val="minor"/>
    </font>
    <font>
      <sz val="10"/>
      <name val="Arial"/>
      <family val="2"/>
    </font>
    <font>
      <b/>
      <sz val="10"/>
      <name val="Arial"/>
      <family val="2"/>
      <charset val="204"/>
    </font>
    <font>
      <sz val="10"/>
      <color indexed="8"/>
      <name val="Arial"/>
      <family val="2"/>
      <charset val="204"/>
    </font>
    <font>
      <sz val="10"/>
      <name val="Arial"/>
      <family val="2"/>
    </font>
    <font>
      <sz val="10"/>
      <name val="Arial"/>
      <family val="2"/>
    </font>
    <font>
      <sz val="11"/>
      <name val="Arial"/>
      <family val="2"/>
      <charset val="204"/>
    </font>
    <font>
      <sz val="12"/>
      <name val="Arial"/>
      <family val="2"/>
      <charset val="204"/>
    </font>
    <font>
      <b/>
      <sz val="12"/>
      <name val="Arial"/>
      <family val="2"/>
      <charset val="204"/>
    </font>
    <font>
      <sz val="10"/>
      <color indexed="9"/>
      <name val="Arial"/>
      <family val="2"/>
      <charset val="204"/>
    </font>
    <font>
      <sz val="10"/>
      <color indexed="9"/>
      <name val="Arial"/>
      <family val="2"/>
      <charset val="204"/>
    </font>
    <font>
      <b/>
      <sz val="10"/>
      <name val="Arial"/>
      <family val="2"/>
      <charset val="204"/>
    </font>
    <font>
      <b/>
      <sz val="16"/>
      <color indexed="9"/>
      <name val="Arial"/>
      <family val="2"/>
      <charset val="204"/>
    </font>
    <font>
      <b/>
      <sz val="10"/>
      <color indexed="9"/>
      <name val="Arial"/>
      <family val="2"/>
      <charset val="204"/>
    </font>
    <font>
      <b/>
      <sz val="9"/>
      <color indexed="9"/>
      <name val="Arial"/>
      <family val="2"/>
      <charset val="204"/>
    </font>
    <font>
      <sz val="11"/>
      <name val="Arial"/>
      <family val="2"/>
      <charset val="204"/>
    </font>
    <font>
      <sz val="10"/>
      <name val="Arial"/>
      <family val="2"/>
    </font>
    <font>
      <sz val="11"/>
      <name val="Calibri"/>
      <family val="2"/>
    </font>
    <font>
      <sz val="9"/>
      <color indexed="81"/>
      <name val="Arial"/>
      <family val="2"/>
      <charset val="204"/>
    </font>
    <font>
      <b/>
      <sz val="9"/>
      <color indexed="81"/>
      <name val="Arial"/>
      <family val="2"/>
      <charset val="204"/>
    </font>
    <font>
      <sz val="10"/>
      <name val="Arial"/>
      <family val="2"/>
    </font>
    <font>
      <sz val="10"/>
      <name val="Arial"/>
      <family val="2"/>
    </font>
    <font>
      <sz val="10"/>
      <name val="Arial"/>
      <family val="2"/>
    </font>
    <font>
      <b/>
      <i/>
      <sz val="10"/>
      <name val="Arial"/>
      <family val="2"/>
    </font>
    <font>
      <b/>
      <sz val="10"/>
      <name val="Arial"/>
      <family val="2"/>
    </font>
    <font>
      <sz val="10"/>
      <name val="Arial"/>
      <family val="2"/>
    </font>
    <font>
      <b/>
      <sz val="11"/>
      <name val="Arial"/>
      <family val="2"/>
    </font>
    <font>
      <sz val="10"/>
      <name val="Arial"/>
      <family val="2"/>
      <charset val="204"/>
    </font>
    <font>
      <sz val="9"/>
      <color indexed="81"/>
      <name val="Tahoma"/>
      <family val="2"/>
    </font>
    <font>
      <b/>
      <sz val="9"/>
      <color indexed="81"/>
      <name val="Tahoma"/>
      <family val="2"/>
    </font>
    <font>
      <sz val="10"/>
      <name val="Arial"/>
      <family val="2"/>
    </font>
    <font>
      <sz val="11"/>
      <color theme="1"/>
      <name val="Calibri"/>
      <family val="2"/>
      <scheme val="minor"/>
    </font>
    <font>
      <u/>
      <sz val="11"/>
      <color theme="10"/>
      <name val="Calibri"/>
      <family val="2"/>
      <scheme val="minor"/>
    </font>
    <font>
      <sz val="10"/>
      <color theme="1"/>
      <name val="Arial"/>
      <family val="2"/>
      <charset val="204"/>
    </font>
    <font>
      <b/>
      <sz val="10"/>
      <color theme="0"/>
      <name val="Arial"/>
      <family val="2"/>
      <charset val="204"/>
    </font>
    <font>
      <sz val="11"/>
      <name val="Calibri"/>
      <family val="2"/>
      <scheme val="minor"/>
    </font>
    <font>
      <sz val="10"/>
      <color theme="0"/>
      <name val="Arial"/>
      <family val="2"/>
      <charset val="204"/>
    </font>
    <font>
      <sz val="10"/>
      <color rgb="FFFF0000"/>
      <name val="Arial"/>
      <family val="2"/>
      <charset val="204"/>
    </font>
    <font>
      <sz val="11"/>
      <color rgb="FFFF0000"/>
      <name val="Arial"/>
      <family val="2"/>
      <charset val="204"/>
    </font>
    <font>
      <b/>
      <i/>
      <sz val="10"/>
      <color theme="0"/>
      <name val="Arial"/>
      <family val="2"/>
      <charset val="204"/>
    </font>
    <font>
      <b/>
      <sz val="10"/>
      <color theme="0"/>
      <name val="Arial"/>
      <family val="2"/>
    </font>
    <font>
      <sz val="10"/>
      <color rgb="FFFF0000"/>
      <name val="Arial"/>
      <family val="2"/>
    </font>
    <font>
      <b/>
      <sz val="10"/>
      <color rgb="FFFFFFFF"/>
      <name val="Arial"/>
      <family val="2"/>
    </font>
    <font>
      <b/>
      <sz val="11"/>
      <color theme="0"/>
      <name val="Calibri"/>
      <family val="2"/>
      <scheme val="minor"/>
    </font>
    <font>
      <sz val="10"/>
      <color rgb="FF00B050"/>
      <name val="Arial"/>
      <family val="2"/>
    </font>
    <font>
      <b/>
      <sz val="10"/>
      <color rgb="FF00B050"/>
      <name val="Arial"/>
      <family val="2"/>
    </font>
    <font>
      <sz val="10"/>
      <color rgb="FFC00000"/>
      <name val="Arial"/>
      <family val="2"/>
    </font>
    <font>
      <sz val="10"/>
      <name val="Arial"/>
      <family val="2"/>
    </font>
  </fonts>
  <fills count="80">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indexed="63"/>
        <bgColor indexed="64"/>
      </patternFill>
    </fill>
    <fill>
      <patternFill patternType="solid">
        <fgColor indexed="22"/>
        <bgColor indexed="64"/>
      </patternFill>
    </fill>
    <fill>
      <patternFill patternType="solid">
        <fgColor indexed="17"/>
        <bgColor indexed="64"/>
      </patternFill>
    </fill>
    <fill>
      <patternFill patternType="solid">
        <fgColor indexed="22"/>
        <bgColor indexed="9"/>
      </patternFill>
    </fill>
    <fill>
      <patternFill patternType="solid">
        <fgColor indexed="10"/>
        <bgColor indexed="9"/>
      </patternFill>
    </fill>
    <fill>
      <patternFill patternType="solid">
        <fgColor indexed="19"/>
        <bgColor indexed="64"/>
      </patternFill>
    </fill>
    <fill>
      <patternFill patternType="solid">
        <fgColor indexed="21"/>
        <bgColor indexed="64"/>
      </patternFill>
    </fill>
    <fill>
      <patternFill patternType="solid">
        <fgColor indexed="50"/>
        <bgColor indexed="64"/>
      </patternFill>
    </fill>
    <fill>
      <patternFill patternType="solid">
        <fgColor indexed="61"/>
        <bgColor indexed="64"/>
      </patternFill>
    </fill>
    <fill>
      <patternFill patternType="solid">
        <fgColor indexed="45"/>
        <bgColor indexed="64"/>
      </patternFill>
    </fill>
    <fill>
      <patternFill patternType="solid">
        <fgColor indexed="11"/>
        <bgColor indexed="64"/>
      </patternFill>
    </fill>
    <fill>
      <patternFill patternType="solid">
        <fgColor indexed="14"/>
        <bgColor indexed="64"/>
      </patternFill>
    </fill>
    <fill>
      <patternFill patternType="solid">
        <fgColor theme="2" tint="-0.499984740745262"/>
        <bgColor indexed="64"/>
      </patternFill>
    </fill>
    <fill>
      <patternFill patternType="solid">
        <fgColor rgb="FF009999"/>
        <bgColor indexed="64"/>
      </patternFill>
    </fill>
    <fill>
      <patternFill patternType="solid">
        <fgColor theme="0"/>
        <bgColor indexed="64"/>
      </patternFill>
    </fill>
    <fill>
      <patternFill patternType="solid">
        <fgColor rgb="FF333333"/>
        <bgColor indexed="64"/>
      </patternFill>
    </fill>
    <fill>
      <patternFill patternType="solid">
        <fgColor rgb="FFFFFF99"/>
        <bgColor indexed="64"/>
      </patternFill>
    </fill>
    <fill>
      <patternFill patternType="solid">
        <fgColor theme="0"/>
        <bgColor indexed="9"/>
      </patternFill>
    </fill>
    <fill>
      <patternFill patternType="solid">
        <fgColor rgb="FFC0C0C0"/>
        <bgColor indexed="64"/>
      </patternFill>
    </fill>
    <fill>
      <patternFill patternType="solid">
        <fgColor rgb="FF008080"/>
        <bgColor indexed="64"/>
      </patternFill>
    </fill>
    <fill>
      <patternFill patternType="solid">
        <fgColor rgb="FF99CC00"/>
        <bgColor indexed="64"/>
      </patternFill>
    </fill>
    <fill>
      <patternFill patternType="solid">
        <fgColor rgb="FF993366"/>
        <bgColor indexed="64"/>
      </patternFill>
    </fill>
    <fill>
      <patternFill patternType="solid">
        <fgColor rgb="FFFF99CC"/>
        <bgColor indexed="64"/>
      </patternFill>
    </fill>
    <fill>
      <patternFill patternType="solid">
        <fgColor rgb="FF006411"/>
        <bgColor indexed="64"/>
      </patternFill>
    </fill>
    <fill>
      <patternFill patternType="solid">
        <fgColor rgb="FF1FB714"/>
        <bgColor indexed="64"/>
      </patternFill>
    </fill>
    <fill>
      <patternFill patternType="solid">
        <fgColor rgb="FFF20884"/>
        <bgColor indexed="64"/>
      </patternFill>
    </fill>
    <fill>
      <patternFill patternType="solid">
        <fgColor rgb="FF996600"/>
        <bgColor indexed="64"/>
      </patternFill>
    </fill>
    <fill>
      <patternFill patternType="solid">
        <fgColor rgb="FFFF5050"/>
        <bgColor indexed="64"/>
      </patternFill>
    </fill>
    <fill>
      <patternFill patternType="solid">
        <fgColor rgb="FFCC66FF"/>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249977111117893"/>
        <bgColor indexed="9"/>
      </patternFill>
    </fill>
    <fill>
      <patternFill patternType="solid">
        <fgColor theme="7" tint="0.59999389629810485"/>
        <bgColor indexed="64"/>
      </patternFill>
    </fill>
    <fill>
      <patternFill patternType="solid">
        <fgColor rgb="FF7A5EA0"/>
        <bgColor indexed="9"/>
      </patternFill>
    </fill>
    <fill>
      <patternFill patternType="solid">
        <fgColor theme="8" tint="0.79998168889431442"/>
        <bgColor indexed="64"/>
      </patternFill>
    </fill>
    <fill>
      <gradientFill type="path" left="0.5" right="0.5" top="0.5" bottom="0.5">
        <stop position="0">
          <color theme="0"/>
        </stop>
        <stop position="1">
          <color rgb="FFFFCC00"/>
        </stop>
      </gradientFill>
    </fill>
    <fill>
      <patternFill patternType="solid">
        <fgColor theme="6" tint="0.59999389629810485"/>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gradientFill degree="225">
        <stop position="0">
          <color theme="0"/>
        </stop>
        <stop position="1">
          <color rgb="FF4D7775"/>
        </stop>
      </gradientFill>
    </fill>
    <fill>
      <patternFill patternType="solid">
        <fgColor rgb="FF00CC66"/>
        <bgColor indexed="64"/>
      </patternFill>
    </fill>
    <fill>
      <patternFill patternType="solid">
        <fgColor rgb="FFEBF6F9"/>
        <bgColor indexed="64"/>
      </patternFill>
    </fill>
    <fill>
      <patternFill patternType="solid">
        <fgColor rgb="FFEFECF4"/>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7" tint="0.39997558519241921"/>
        <bgColor indexed="64"/>
      </patternFill>
    </fill>
    <fill>
      <gradientFill type="path" left="0.5" right="0.5" top="0.5" bottom="0.5">
        <stop position="0">
          <color theme="0"/>
        </stop>
        <stop position="1">
          <color theme="8"/>
        </stop>
      </gradientFill>
    </fill>
    <fill>
      <gradientFill type="path" left="0.5" right="0.5" top="0.5" bottom="0.5">
        <stop position="0">
          <color theme="0"/>
        </stop>
        <stop position="1">
          <color theme="9" tint="0.59999389629810485"/>
        </stop>
      </gradientFill>
    </fill>
    <fill>
      <gradientFill type="path" left="0.5" right="0.5" top="0.5" bottom="0.5">
        <stop position="0">
          <color theme="0"/>
        </stop>
        <stop position="1">
          <color rgb="FF00B050"/>
        </stop>
      </gradientFill>
    </fill>
    <fill>
      <gradientFill type="path" left="0.5" right="0.5" top="0.5" bottom="0.5">
        <stop position="0">
          <color theme="0"/>
        </stop>
        <stop position="1">
          <color theme="9" tint="0.40000610370189521"/>
        </stop>
      </gradientFill>
    </fill>
    <fill>
      <gradientFill type="path" left="0.5" right="0.5" top="0.5" bottom="0.5">
        <stop position="0">
          <color theme="0"/>
        </stop>
        <stop position="1">
          <color theme="9" tint="-0.25098422193060094"/>
        </stop>
      </gradientFill>
    </fill>
    <fill>
      <patternFill patternType="solid">
        <fgColor theme="1" tint="0.34998626667073579"/>
        <bgColor indexed="64"/>
      </patternFill>
    </fill>
    <fill>
      <patternFill patternType="solid">
        <fgColor theme="7" tint="0.59999389629810485"/>
        <bgColor rgb="FFFFFFFF"/>
      </patternFill>
    </fill>
    <fill>
      <patternFill patternType="solid">
        <fgColor theme="3" tint="0.59999389629810485"/>
        <bgColor indexed="9"/>
      </patternFill>
    </fill>
    <fill>
      <patternFill patternType="solid">
        <fgColor theme="3" tint="-0.249977111117893"/>
        <bgColor indexed="64"/>
      </patternFill>
    </fill>
    <fill>
      <patternFill patternType="solid">
        <fgColor rgb="FFFF9999"/>
        <bgColor indexed="64"/>
      </patternFill>
    </fill>
    <fill>
      <patternFill patternType="solid">
        <fgColor rgb="FFFFCCCC"/>
        <bgColor indexed="64"/>
      </patternFill>
    </fill>
    <fill>
      <patternFill patternType="solid">
        <fgColor rgb="FFCCCCFF"/>
        <bgColor indexed="64"/>
      </patternFill>
    </fill>
    <fill>
      <patternFill patternType="solid">
        <fgColor rgb="FF9999FF"/>
        <bgColor indexed="64"/>
      </patternFill>
    </fill>
    <fill>
      <patternFill patternType="solid">
        <fgColor rgb="FF00C5C0"/>
        <bgColor indexed="64"/>
      </patternFill>
    </fill>
    <fill>
      <patternFill patternType="solid">
        <fgColor rgb="FF00FF99"/>
        <bgColor indexed="64"/>
      </patternFill>
    </fill>
    <fill>
      <patternFill patternType="solid">
        <fgColor theme="9" tint="0.39997558519241921"/>
        <bgColor indexed="64"/>
      </patternFill>
    </fill>
    <fill>
      <patternFill patternType="solid">
        <fgColor rgb="FFFFFFCC"/>
        <bgColor indexed="64"/>
      </patternFill>
    </fill>
    <fill>
      <patternFill patternType="solid">
        <fgColor rgb="FF7CE0DE"/>
        <bgColor indexed="64"/>
      </patternFill>
    </fill>
    <fill>
      <patternFill patternType="solid">
        <fgColor rgb="FFDDD9C4"/>
        <bgColor indexed="64"/>
      </patternFill>
    </fill>
    <fill>
      <patternFill patternType="solid">
        <fgColor rgb="FFB7DEE8"/>
        <bgColor indexed="64"/>
      </patternFill>
    </fill>
    <fill>
      <patternFill patternType="solid">
        <fgColor rgb="FFFDE9D9"/>
        <bgColor indexed="64"/>
      </patternFill>
    </fill>
    <fill>
      <patternFill patternType="solid">
        <fgColor theme="3" tint="0.79998168889431442"/>
        <bgColor indexed="64"/>
      </patternFill>
    </fill>
    <fill>
      <patternFill patternType="solid">
        <fgColor rgb="FF66FFCC"/>
        <bgColor indexed="64"/>
      </patternFill>
    </fill>
    <fill>
      <patternFill patternType="solid">
        <fgColor rgb="FFC5D9F1"/>
        <bgColor indexed="64"/>
      </patternFill>
    </fill>
    <fill>
      <patternFill patternType="solid">
        <fgColor theme="3" tint="0.399975585192419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right style="medium">
        <color rgb="FFFF0000"/>
      </right>
      <top style="thin">
        <color indexed="64"/>
      </top>
      <bottom/>
      <diagonal/>
    </border>
    <border>
      <left/>
      <right style="medium">
        <color rgb="FFFF0000"/>
      </right>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bottom style="thin">
        <color theme="1" tint="0.249977111117893"/>
      </bottom>
      <diagonal/>
    </border>
    <border>
      <left/>
      <right style="medium">
        <color rgb="FFFF0000"/>
      </right>
      <top/>
      <bottom style="thin">
        <color indexed="64"/>
      </bottom>
      <diagonal/>
    </border>
    <border>
      <left style="medium">
        <color rgb="FFFF0000"/>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theme="1"/>
      </top>
      <bottom style="thin">
        <color indexed="64"/>
      </bottom>
      <diagonal/>
    </border>
    <border>
      <left/>
      <right style="thin">
        <color theme="1"/>
      </right>
      <top style="thin">
        <color theme="1"/>
      </top>
      <bottom style="thin">
        <color indexed="64"/>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top style="thin">
        <color theme="1"/>
      </top>
      <bottom style="thin">
        <color indexed="64"/>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medium">
        <color rgb="FFFF0000"/>
      </left>
      <right style="thin">
        <color indexed="64"/>
      </right>
      <top style="medium">
        <color rgb="FFFF0000"/>
      </top>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style="thin">
        <color indexed="64"/>
      </right>
      <top style="thin">
        <color theme="1"/>
      </top>
      <bottom style="thin">
        <color indexed="64"/>
      </bottom>
      <diagonal/>
    </border>
    <border>
      <left/>
      <right style="medium">
        <color rgb="FFFF0000"/>
      </right>
      <top style="thin">
        <color theme="1"/>
      </top>
      <bottom style="thin">
        <color indexed="64"/>
      </bottom>
      <diagonal/>
    </border>
    <border>
      <left style="medium">
        <color rgb="FFFF0000"/>
      </left>
      <right style="thin">
        <color indexed="64"/>
      </right>
      <top style="thin">
        <color indexed="64"/>
      </top>
      <bottom style="thin">
        <color theme="1"/>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diagonal/>
    </border>
    <border>
      <left style="medium">
        <color rgb="FFFF000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64"/>
      </left>
      <right style="medium">
        <color rgb="FFFF0000"/>
      </right>
      <top style="thin">
        <color indexed="64"/>
      </top>
      <bottom style="medium">
        <color rgb="FFFF0000"/>
      </bottom>
      <diagonal/>
    </border>
  </borders>
  <cellStyleXfs count="23">
    <xf numFmtId="0" fontId="0"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4" fillId="0" borderId="0" applyNumberFormat="0" applyFill="0" applyBorder="0" applyAlignment="0" applyProtection="0"/>
    <xf numFmtId="0" fontId="6" fillId="0" borderId="0"/>
    <xf numFmtId="0" fontId="6" fillId="0" borderId="0"/>
    <xf numFmtId="0" fontId="6" fillId="0" borderId="0"/>
    <xf numFmtId="0" fontId="6" fillId="0" borderId="0"/>
    <xf numFmtId="0" fontId="33" fillId="0" borderId="0"/>
    <xf numFmtId="0" fontId="32" fillId="0" borderId="0"/>
    <xf numFmtId="0" fontId="2" fillId="0" borderId="0"/>
    <xf numFmtId="9" fontId="4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0" fontId="1" fillId="0" borderId="0"/>
  </cellStyleXfs>
  <cellXfs count="1006">
    <xf numFmtId="0" fontId="0" fillId="0" borderId="0" xfId="0"/>
    <xf numFmtId="0" fontId="6" fillId="0" borderId="0" xfId="0" applyFont="1"/>
    <xf numFmtId="0" fontId="0" fillId="0" borderId="1" xfId="0" applyBorder="1"/>
    <xf numFmtId="0" fontId="3" fillId="2" borderId="1" xfId="0" applyFont="1" applyFill="1" applyBorder="1"/>
    <xf numFmtId="0" fontId="0" fillId="3" borderId="1" xfId="0" applyFill="1" applyBorder="1"/>
    <xf numFmtId="0" fontId="3" fillId="0" borderId="1" xfId="0" applyFont="1" applyBorder="1" applyAlignment="1">
      <alignment vertical="top"/>
    </xf>
    <xf numFmtId="0" fontId="3" fillId="0" borderId="1" xfId="0" applyFont="1" applyBorder="1" applyAlignment="1">
      <alignment vertical="top" wrapText="1"/>
    </xf>
    <xf numFmtId="0" fontId="0" fillId="0" borderId="1" xfId="0" applyBorder="1" applyAlignment="1">
      <alignment vertical="top" wrapText="1"/>
    </xf>
    <xf numFmtId="0" fontId="4" fillId="0" borderId="2" xfId="0" applyFont="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15" fillId="4" borderId="1" xfId="0" applyFont="1" applyFill="1" applyBorder="1"/>
    <xf numFmtId="0" fontId="0" fillId="0" borderId="1" xfId="0" applyBorder="1" applyAlignment="1">
      <alignment wrapText="1"/>
    </xf>
    <xf numFmtId="0" fontId="10" fillId="0" borderId="1" xfId="0" applyFont="1" applyBorder="1"/>
    <xf numFmtId="0" fontId="0" fillId="0" borderId="5" xfId="0" applyBorder="1"/>
    <xf numFmtId="0" fontId="10" fillId="0" borderId="5" xfId="0" applyFont="1" applyBorder="1"/>
    <xf numFmtId="0" fontId="3" fillId="0" borderId="5" xfId="0" applyFont="1" applyBorder="1"/>
    <xf numFmtId="0" fontId="0" fillId="0" borderId="6" xfId="0" applyBorder="1" applyAlignment="1">
      <alignment wrapText="1"/>
    </xf>
    <xf numFmtId="0" fontId="0" fillId="0" borderId="6" xfId="0" applyBorder="1"/>
    <xf numFmtId="0" fontId="14" fillId="4" borderId="2" xfId="0" applyFont="1" applyFill="1" applyBorder="1" applyAlignment="1">
      <alignment wrapText="1"/>
    </xf>
    <xf numFmtId="0" fontId="15" fillId="4" borderId="7" xfId="0" applyFont="1" applyFill="1" applyBorder="1"/>
    <xf numFmtId="0" fontId="15" fillId="4" borderId="3" xfId="0" applyFont="1" applyFill="1" applyBorder="1" applyAlignment="1">
      <alignment wrapText="1"/>
    </xf>
    <xf numFmtId="0" fontId="0" fillId="0" borderId="3" xfId="0" applyBorder="1"/>
    <xf numFmtId="0" fontId="0" fillId="0" borderId="3" xfId="0" applyBorder="1" applyAlignment="1">
      <alignment wrapText="1"/>
    </xf>
    <xf numFmtId="0" fontId="0" fillId="0" borderId="8" xfId="0" applyBorder="1"/>
    <xf numFmtId="0" fontId="0" fillId="0" borderId="9" xfId="0" applyBorder="1"/>
    <xf numFmtId="0" fontId="3" fillId="0" borderId="6" xfId="0" applyFont="1" applyBorder="1" applyAlignment="1">
      <alignment vertical="top"/>
    </xf>
    <xf numFmtId="0" fontId="10" fillId="0" borderId="4" xfId="0" applyFont="1" applyBorder="1" applyAlignment="1">
      <alignment wrapText="1"/>
    </xf>
    <xf numFmtId="0" fontId="10" fillId="0" borderId="10" xfId="0" applyFont="1" applyBorder="1"/>
    <xf numFmtId="0" fontId="3"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1" fontId="3" fillId="6" borderId="1" xfId="0" applyNumberFormat="1" applyFont="1" applyFill="1" applyBorder="1" applyAlignment="1">
      <alignment horizontal="left" vertical="top" wrapText="1"/>
    </xf>
    <xf numFmtId="0" fontId="0" fillId="6" borderId="1" xfId="0" applyFill="1" applyBorder="1"/>
    <xf numFmtId="0" fontId="3"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1" fontId="3" fillId="3" borderId="1" xfId="0" applyNumberFormat="1" applyFont="1" applyFill="1" applyBorder="1" applyAlignment="1">
      <alignment horizontal="left" vertical="top" wrapText="1"/>
    </xf>
    <xf numFmtId="0" fontId="18" fillId="3" borderId="1" xfId="0" applyFont="1" applyFill="1" applyBorder="1" applyAlignment="1">
      <alignment horizontal="left" vertical="top" wrapText="1"/>
    </xf>
    <xf numFmtId="1" fontId="0" fillId="0" borderId="1" xfId="0" applyNumberFormat="1" applyBorder="1"/>
    <xf numFmtId="0" fontId="9" fillId="5" borderId="1" xfId="0" applyFont="1" applyFill="1" applyBorder="1" applyAlignment="1">
      <alignment vertical="top" wrapText="1"/>
    </xf>
    <xf numFmtId="0" fontId="17" fillId="7" borderId="1"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6" fillId="0" borderId="1" xfId="0" applyFont="1" applyBorder="1"/>
    <xf numFmtId="0" fontId="0" fillId="9" borderId="1" xfId="0" applyFill="1" applyBorder="1" applyAlignment="1">
      <alignment horizontal="right"/>
    </xf>
    <xf numFmtId="1" fontId="3" fillId="9" borderId="1" xfId="0" applyNumberFormat="1" applyFont="1" applyFill="1" applyBorder="1" applyAlignment="1">
      <alignment horizontal="right" vertical="top" wrapText="1"/>
    </xf>
    <xf numFmtId="0" fontId="0" fillId="10" borderId="1" xfId="0" applyFill="1" applyBorder="1" applyAlignment="1">
      <alignment horizontal="right"/>
    </xf>
    <xf numFmtId="1" fontId="3" fillId="10" borderId="1" xfId="0" applyNumberFormat="1" applyFont="1" applyFill="1" applyBorder="1" applyAlignment="1">
      <alignment horizontal="right" vertical="top" wrapText="1"/>
    </xf>
    <xf numFmtId="0" fontId="0" fillId="11" borderId="1" xfId="0" applyFill="1" applyBorder="1" applyAlignment="1">
      <alignment horizontal="right"/>
    </xf>
    <xf numFmtId="0" fontId="0" fillId="12" borderId="1" xfId="0" applyFill="1" applyBorder="1" applyAlignment="1">
      <alignment horizontal="right"/>
    </xf>
    <xf numFmtId="0" fontId="0" fillId="13" borderId="1" xfId="0" applyFill="1" applyBorder="1" applyAlignment="1">
      <alignment horizontal="right"/>
    </xf>
    <xf numFmtId="0" fontId="0" fillId="6" borderId="1" xfId="0" applyFill="1" applyBorder="1" applyAlignment="1">
      <alignment horizontal="right"/>
    </xf>
    <xf numFmtId="0" fontId="0" fillId="14" borderId="1" xfId="0" applyFill="1" applyBorder="1" applyAlignment="1">
      <alignment horizontal="right"/>
    </xf>
    <xf numFmtId="0" fontId="0" fillId="0" borderId="11" xfId="0" applyBorder="1" applyAlignment="1">
      <alignment wrapText="1"/>
    </xf>
    <xf numFmtId="0" fontId="0" fillId="0" borderId="12" xfId="0" applyBorder="1"/>
    <xf numFmtId="0" fontId="4" fillId="0" borderId="11" xfId="0" applyFont="1" applyBorder="1" applyAlignment="1">
      <alignment wrapText="1"/>
    </xf>
    <xf numFmtId="1" fontId="0" fillId="0" borderId="12" xfId="0" applyNumberFormat="1" applyBorder="1"/>
    <xf numFmtId="1" fontId="0" fillId="0" borderId="13" xfId="0" applyNumberFormat="1" applyBorder="1"/>
    <xf numFmtId="1" fontId="0" fillId="0" borderId="8" xfId="0" applyNumberFormat="1" applyBorder="1"/>
    <xf numFmtId="1" fontId="0" fillId="0" borderId="14" xfId="0" applyNumberFormat="1" applyBorder="1"/>
    <xf numFmtId="1" fontId="0" fillId="0" borderId="6" xfId="0" applyNumberFormat="1" applyBorder="1"/>
    <xf numFmtId="0" fontId="15" fillId="4" borderId="8" xfId="0" applyFont="1" applyFill="1" applyBorder="1" applyAlignment="1">
      <alignment wrapText="1"/>
    </xf>
    <xf numFmtId="0" fontId="15" fillId="4" borderId="13" xfId="0" applyFont="1" applyFill="1" applyBorder="1" applyAlignment="1">
      <alignment wrapText="1"/>
    </xf>
    <xf numFmtId="0" fontId="0" fillId="0" borderId="8" xfId="0" applyBorder="1" applyAlignment="1">
      <alignment wrapText="1"/>
    </xf>
    <xf numFmtId="0" fontId="13" fillId="0" borderId="1" xfId="0" applyFont="1" applyBorder="1" applyAlignment="1">
      <alignment vertical="top" wrapText="1"/>
    </xf>
    <xf numFmtId="0" fontId="0" fillId="6" borderId="1" xfId="0" applyFill="1" applyBorder="1" applyAlignment="1">
      <alignment horizontal="left" vertical="top" wrapText="1"/>
    </xf>
    <xf numFmtId="0" fontId="6" fillId="0" borderId="8" xfId="0" applyFont="1" applyBorder="1" applyAlignment="1">
      <alignment wrapText="1"/>
    </xf>
    <xf numFmtId="0" fontId="8" fillId="7" borderId="1" xfId="0" applyFont="1" applyFill="1" applyBorder="1" applyAlignment="1">
      <alignment horizontal="left" vertical="center" wrapText="1"/>
    </xf>
    <xf numFmtId="0" fontId="24" fillId="3" borderId="1" xfId="0" applyFont="1" applyFill="1" applyBorder="1" applyAlignment="1">
      <alignment horizontal="left" vertical="top" wrapText="1"/>
    </xf>
    <xf numFmtId="0" fontId="18" fillId="16" borderId="1" xfId="0" applyFont="1" applyFill="1" applyBorder="1" applyAlignment="1">
      <alignment horizontal="left" vertical="top" wrapText="1"/>
    </xf>
    <xf numFmtId="0" fontId="35" fillId="17" borderId="1" xfId="0" applyFont="1" applyFill="1" applyBorder="1" applyAlignment="1">
      <alignment horizontal="left" vertical="top" wrapText="1"/>
    </xf>
    <xf numFmtId="0" fontId="24" fillId="18" borderId="1" xfId="0" applyFont="1" applyFill="1" applyBorder="1"/>
    <xf numFmtId="0" fontId="36" fillId="19" borderId="1" xfId="0" applyFont="1" applyFill="1" applyBorder="1"/>
    <xf numFmtId="0" fontId="15" fillId="4" borderId="15" xfId="0" applyFont="1" applyFill="1" applyBorder="1"/>
    <xf numFmtId="0" fontId="15" fillId="4" borderId="16" xfId="0" applyFont="1" applyFill="1" applyBorder="1"/>
    <xf numFmtId="0" fontId="0" fillId="0" borderId="16" xfId="0" applyBorder="1"/>
    <xf numFmtId="1" fontId="3" fillId="9" borderId="16" xfId="0" applyNumberFormat="1" applyFont="1" applyFill="1" applyBorder="1" applyAlignment="1">
      <alignment horizontal="right" vertical="top" wrapText="1"/>
    </xf>
    <xf numFmtId="1" fontId="3" fillId="10" borderId="16" xfId="0" applyNumberFormat="1" applyFont="1" applyFill="1" applyBorder="1" applyAlignment="1">
      <alignment horizontal="right" vertical="top" wrapText="1"/>
    </xf>
    <xf numFmtId="0" fontId="0" fillId="10" borderId="16" xfId="0" applyFill="1" applyBorder="1" applyAlignment="1">
      <alignment horizontal="right"/>
    </xf>
    <xf numFmtId="0" fontId="0" fillId="11" borderId="16" xfId="0" applyFill="1" applyBorder="1" applyAlignment="1">
      <alignment horizontal="right"/>
    </xf>
    <xf numFmtId="0" fontId="0" fillId="12" borderId="16" xfId="0" applyFill="1" applyBorder="1" applyAlignment="1">
      <alignment horizontal="right"/>
    </xf>
    <xf numFmtId="0" fontId="0" fillId="13" borderId="16" xfId="0" applyFill="1" applyBorder="1" applyAlignment="1">
      <alignment horizontal="right"/>
    </xf>
    <xf numFmtId="0" fontId="0" fillId="6" borderId="16" xfId="0" applyFill="1" applyBorder="1" applyAlignment="1">
      <alignment horizontal="right"/>
    </xf>
    <xf numFmtId="0" fontId="0" fillId="6" borderId="16" xfId="0" applyFill="1" applyBorder="1"/>
    <xf numFmtId="0" fontId="0" fillId="14" borderId="16" xfId="0" applyFill="1" applyBorder="1" applyAlignment="1">
      <alignment horizontal="right"/>
    </xf>
    <xf numFmtId="0" fontId="0" fillId="18" borderId="5" xfId="0" applyFill="1" applyBorder="1"/>
    <xf numFmtId="0" fontId="0" fillId="20" borderId="3" xfId="0" applyFill="1" applyBorder="1" applyAlignment="1">
      <alignment wrapText="1"/>
    </xf>
    <xf numFmtId="0" fontId="24" fillId="20" borderId="3" xfId="0" applyFont="1" applyFill="1" applyBorder="1" applyAlignment="1">
      <alignment wrapText="1"/>
    </xf>
    <xf numFmtId="49" fontId="12" fillId="0" borderId="1" xfId="0" applyNumberFormat="1" applyFont="1" applyBorder="1"/>
    <xf numFmtId="0" fontId="18" fillId="0" borderId="1" xfId="0" applyFont="1" applyBorder="1" applyAlignment="1">
      <alignment horizontal="left" vertical="top" wrapText="1"/>
    </xf>
    <xf numFmtId="0" fontId="38" fillId="0" borderId="1" xfId="0" applyFont="1" applyBorder="1"/>
    <xf numFmtId="1" fontId="38" fillId="0" borderId="1" xfId="0" applyNumberFormat="1" applyFont="1" applyBorder="1" applyAlignment="1">
      <alignment horizontal="left" vertical="top" wrapText="1"/>
    </xf>
    <xf numFmtId="0" fontId="38" fillId="0" borderId="1" xfId="0" applyFont="1" applyBorder="1" applyAlignment="1">
      <alignment horizontal="left" vertical="top" wrapText="1"/>
    </xf>
    <xf numFmtId="1"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17" fillId="0" borderId="1" xfId="0" applyFont="1" applyBorder="1" applyAlignment="1">
      <alignment horizontal="left" vertical="center" wrapText="1"/>
    </xf>
    <xf numFmtId="0" fontId="8" fillId="0" borderId="1" xfId="0" applyFont="1" applyBorder="1" applyAlignment="1">
      <alignment horizontal="left" vertical="center"/>
    </xf>
    <xf numFmtId="0" fontId="9" fillId="0" borderId="1" xfId="0" applyFont="1" applyBorder="1" applyAlignment="1">
      <alignment vertical="top" wrapText="1"/>
    </xf>
    <xf numFmtId="0" fontId="24" fillId="0" borderId="1" xfId="0" applyFont="1" applyBorder="1" applyAlignment="1">
      <alignment horizontal="left" vertical="top" wrapText="1"/>
    </xf>
    <xf numFmtId="0" fontId="24" fillId="0" borderId="1" xfId="0" applyFont="1" applyBorder="1"/>
    <xf numFmtId="0" fontId="11" fillId="0" borderId="1" xfId="0" applyFont="1" applyBorder="1" applyAlignment="1">
      <alignment horizontal="left" vertical="top" wrapText="1"/>
    </xf>
    <xf numFmtId="0" fontId="38" fillId="18" borderId="1" xfId="0" applyFont="1" applyFill="1" applyBorder="1" applyAlignment="1">
      <alignment horizontal="left" vertical="top" wrapText="1"/>
    </xf>
    <xf numFmtId="0" fontId="0" fillId="18" borderId="1" xfId="0" applyFill="1" applyBorder="1"/>
    <xf numFmtId="0" fontId="24" fillId="18"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8" fillId="18" borderId="1" xfId="0" applyFont="1" applyFill="1" applyBorder="1"/>
    <xf numFmtId="0" fontId="0" fillId="18" borderId="1" xfId="0" applyFill="1" applyBorder="1" applyAlignment="1">
      <alignment horizontal="left" vertical="top" wrapText="1"/>
    </xf>
    <xf numFmtId="0" fontId="6" fillId="20" borderId="3" xfId="0" applyFont="1" applyFill="1" applyBorder="1" applyAlignment="1">
      <alignment wrapText="1"/>
    </xf>
    <xf numFmtId="0" fontId="11" fillId="18" borderId="1" xfId="0" applyFont="1" applyFill="1" applyBorder="1" applyAlignment="1">
      <alignment wrapText="1"/>
    </xf>
    <xf numFmtId="0" fontId="11" fillId="18" borderId="1" xfId="0" applyFont="1" applyFill="1" applyBorder="1"/>
    <xf numFmtId="0" fontId="24" fillId="18" borderId="0" xfId="0" applyFont="1" applyFill="1"/>
    <xf numFmtId="0" fontId="11" fillId="18" borderId="1" xfId="0" applyFont="1" applyFill="1" applyBorder="1" applyAlignment="1">
      <alignment horizontal="left" vertical="top" wrapText="1"/>
    </xf>
    <xf numFmtId="1" fontId="11" fillId="18" borderId="1" xfId="0" applyNumberFormat="1" applyFont="1" applyFill="1" applyBorder="1" applyAlignment="1">
      <alignment horizontal="left" vertical="top" wrapText="1"/>
    </xf>
    <xf numFmtId="0" fontId="0" fillId="0" borderId="16" xfId="0" applyBorder="1" applyAlignment="1">
      <alignment wrapText="1"/>
    </xf>
    <xf numFmtId="0" fontId="0" fillId="0" borderId="17" xfId="0" applyBorder="1"/>
    <xf numFmtId="0" fontId="17" fillId="21" borderId="1" xfId="0" applyFont="1" applyFill="1" applyBorder="1" applyAlignment="1">
      <alignment horizontal="left" vertical="center" wrapText="1"/>
    </xf>
    <xf numFmtId="1" fontId="3" fillId="18" borderId="1" xfId="0" applyNumberFormat="1" applyFont="1" applyFill="1" applyBorder="1" applyAlignment="1">
      <alignment horizontal="left" vertical="top" wrapText="1"/>
    </xf>
    <xf numFmtId="1" fontId="11" fillId="0" borderId="1" xfId="0" applyNumberFormat="1" applyFont="1" applyBorder="1" applyAlignment="1">
      <alignment horizontal="left" vertical="top" wrapText="1"/>
    </xf>
    <xf numFmtId="49" fontId="3" fillId="0" borderId="1" xfId="0" applyNumberFormat="1" applyFont="1" applyBorder="1" applyAlignment="1">
      <alignment wrapText="1"/>
    </xf>
    <xf numFmtId="0" fontId="3" fillId="0" borderId="1" xfId="0" applyFont="1" applyBorder="1" applyAlignment="1">
      <alignment horizontal="left"/>
    </xf>
    <xf numFmtId="0" fontId="3" fillId="0" borderId="1" xfId="0" applyFont="1" applyBorder="1" applyAlignment="1">
      <alignment wrapText="1"/>
    </xf>
    <xf numFmtId="0" fontId="3" fillId="0" borderId="6" xfId="0" applyFont="1" applyBorder="1" applyAlignment="1">
      <alignment horizontal="left" vertical="top" wrapText="1"/>
    </xf>
    <xf numFmtId="1" fontId="3" fillId="0" borderId="6" xfId="0" applyNumberFormat="1" applyFont="1" applyBorder="1" applyAlignment="1">
      <alignment horizontal="left" vertical="top" wrapText="1"/>
    </xf>
    <xf numFmtId="0" fontId="7" fillId="0" borderId="1" xfId="0" applyFont="1" applyBorder="1" applyAlignment="1">
      <alignment horizontal="left" vertical="top" wrapText="1"/>
    </xf>
    <xf numFmtId="0" fontId="5" fillId="18" borderId="1" xfId="0" applyFont="1" applyFill="1" applyBorder="1" applyAlignment="1">
      <alignment horizontal="left" vertical="top" wrapText="1"/>
    </xf>
    <xf numFmtId="0" fontId="23" fillId="20" borderId="3" xfId="0" applyFont="1" applyFill="1" applyBorder="1" applyAlignment="1">
      <alignment wrapText="1"/>
    </xf>
    <xf numFmtId="0" fontId="19" fillId="0" borderId="1" xfId="0" applyFont="1" applyBorder="1"/>
    <xf numFmtId="49" fontId="5" fillId="18" borderId="1" xfId="0" applyNumberFormat="1" applyFont="1" applyFill="1" applyBorder="1" applyAlignment="1">
      <alignment horizontal="left" vertical="center"/>
    </xf>
    <xf numFmtId="0" fontId="8" fillId="21" borderId="1" xfId="0" applyFont="1" applyFill="1" applyBorder="1" applyAlignment="1">
      <alignment horizontal="left" vertical="center"/>
    </xf>
    <xf numFmtId="0" fontId="18" fillId="18" borderId="1" xfId="0" applyFont="1" applyFill="1" applyBorder="1" applyAlignment="1">
      <alignment horizontal="left" vertical="top" wrapText="1"/>
    </xf>
    <xf numFmtId="49" fontId="3" fillId="18" borderId="1" xfId="0" applyNumberFormat="1" applyFont="1" applyFill="1" applyBorder="1" applyAlignment="1">
      <alignment wrapText="1"/>
    </xf>
    <xf numFmtId="0" fontId="3" fillId="18" borderId="1" xfId="0" applyFont="1" applyFill="1" applyBorder="1" applyAlignment="1">
      <alignment horizontal="left"/>
    </xf>
    <xf numFmtId="0" fontId="22" fillId="18" borderId="1" xfId="0" applyFont="1" applyFill="1" applyBorder="1" applyAlignment="1">
      <alignment horizontal="left" vertical="top" wrapText="1"/>
    </xf>
    <xf numFmtId="0" fontId="6" fillId="18" borderId="1" xfId="0" applyFont="1" applyFill="1" applyBorder="1" applyAlignment="1">
      <alignment horizontal="left" vertical="top" wrapText="1"/>
    </xf>
    <xf numFmtId="0" fontId="3" fillId="0" borderId="18" xfId="0" applyFont="1" applyBorder="1" applyAlignment="1">
      <alignment vertical="top" wrapText="1"/>
    </xf>
    <xf numFmtId="0" fontId="3" fillId="0" borderId="16" xfId="0" applyFont="1" applyBorder="1" applyAlignment="1">
      <alignment vertical="top" wrapText="1"/>
    </xf>
    <xf numFmtId="0" fontId="6" fillId="3" borderId="9" xfId="0" applyFont="1" applyFill="1" applyBorder="1" applyAlignment="1">
      <alignment horizontal="left" vertical="top" wrapText="1"/>
    </xf>
    <xf numFmtId="1" fontId="3" fillId="3" borderId="9" xfId="0" applyNumberFormat="1" applyFont="1" applyFill="1" applyBorder="1" applyAlignment="1">
      <alignment horizontal="left" vertical="top" wrapText="1"/>
    </xf>
    <xf numFmtId="3" fontId="3" fillId="0" borderId="9" xfId="0" applyNumberFormat="1" applyFont="1" applyBorder="1" applyAlignment="1">
      <alignment vertical="top"/>
    </xf>
    <xf numFmtId="0" fontId="15" fillId="18" borderId="1" xfId="0" applyFont="1" applyFill="1" applyBorder="1"/>
    <xf numFmtId="0" fontId="36" fillId="18" borderId="1" xfId="0" applyFont="1" applyFill="1" applyBorder="1"/>
    <xf numFmtId="3" fontId="3" fillId="18" borderId="1" xfId="0" applyNumberFormat="1" applyFont="1" applyFill="1" applyBorder="1" applyAlignment="1">
      <alignment vertical="top"/>
    </xf>
    <xf numFmtId="0" fontId="10" fillId="18" borderId="1" xfId="0" applyFont="1" applyFill="1" applyBorder="1"/>
    <xf numFmtId="0" fontId="0" fillId="18" borderId="1" xfId="0" applyFill="1" applyBorder="1" applyAlignment="1">
      <alignment horizontal="right"/>
    </xf>
    <xf numFmtId="0" fontId="0" fillId="18" borderId="16" xfId="0" applyFill="1" applyBorder="1" applyAlignment="1">
      <alignment horizontal="right"/>
    </xf>
    <xf numFmtId="0" fontId="0" fillId="15" borderId="1" xfId="0" applyFill="1" applyBorder="1"/>
    <xf numFmtId="0" fontId="0" fillId="15" borderId="16" xfId="0" applyFill="1" applyBorder="1"/>
    <xf numFmtId="1" fontId="3" fillId="15" borderId="1" xfId="0" applyNumberFormat="1" applyFont="1" applyFill="1" applyBorder="1" applyAlignment="1">
      <alignment wrapText="1"/>
    </xf>
    <xf numFmtId="1" fontId="3" fillId="15" borderId="16" xfId="0" applyNumberFormat="1" applyFont="1" applyFill="1" applyBorder="1" applyAlignment="1">
      <alignment wrapText="1"/>
    </xf>
    <xf numFmtId="0" fontId="0" fillId="5" borderId="1" xfId="0" applyFill="1" applyBorder="1"/>
    <xf numFmtId="0" fontId="0" fillId="5" borderId="16" xfId="0" applyFill="1" applyBorder="1"/>
    <xf numFmtId="0" fontId="0" fillId="5" borderId="1" xfId="0" applyFill="1" applyBorder="1" applyAlignment="1">
      <alignment wrapText="1"/>
    </xf>
    <xf numFmtId="0" fontId="0" fillId="5" borderId="16" xfId="0" applyFill="1" applyBorder="1" applyAlignment="1">
      <alignment wrapText="1"/>
    </xf>
    <xf numFmtId="1" fontId="3" fillId="5" borderId="1" xfId="0" applyNumberFormat="1" applyFont="1" applyFill="1" applyBorder="1" applyAlignment="1">
      <alignment wrapText="1"/>
    </xf>
    <xf numFmtId="1" fontId="3" fillId="5" borderId="16" xfId="0" applyNumberFormat="1" applyFont="1" applyFill="1" applyBorder="1" applyAlignment="1">
      <alignment wrapText="1"/>
    </xf>
    <xf numFmtId="0" fontId="0" fillId="18" borderId="16" xfId="0" applyFill="1" applyBorder="1"/>
    <xf numFmtId="1" fontId="3" fillId="11" borderId="1" xfId="0" applyNumberFormat="1" applyFont="1" applyFill="1" applyBorder="1" applyAlignment="1">
      <alignment horizontal="right" wrapText="1"/>
    </xf>
    <xf numFmtId="1" fontId="3" fillId="11" borderId="16" xfId="0" applyNumberFormat="1" applyFont="1" applyFill="1" applyBorder="1" applyAlignment="1">
      <alignment horizontal="right" wrapText="1"/>
    </xf>
    <xf numFmtId="0" fontId="0" fillId="11" borderId="1" xfId="0" applyFill="1" applyBorder="1" applyAlignment="1">
      <alignment horizontal="right" wrapText="1"/>
    </xf>
    <xf numFmtId="0" fontId="0" fillId="11" borderId="16" xfId="0" applyFill="1" applyBorder="1" applyAlignment="1">
      <alignment horizontal="right" wrapText="1"/>
    </xf>
    <xf numFmtId="1" fontId="0" fillId="11" borderId="1" xfId="0" applyNumberFormat="1" applyFill="1" applyBorder="1" applyAlignment="1">
      <alignment horizontal="right" wrapText="1"/>
    </xf>
    <xf numFmtId="1" fontId="0" fillId="11" borderId="16" xfId="0" applyNumberFormat="1" applyFill="1" applyBorder="1" applyAlignment="1">
      <alignment horizontal="right" wrapText="1"/>
    </xf>
    <xf numFmtId="0" fontId="0" fillId="0" borderId="19" xfId="0" applyBorder="1" applyAlignment="1">
      <alignment wrapText="1"/>
    </xf>
    <xf numFmtId="0" fontId="0" fillId="0" borderId="20" xfId="0" applyBorder="1"/>
    <xf numFmtId="0" fontId="0" fillId="0" borderId="21" xfId="0" applyBorder="1" applyAlignment="1">
      <alignment wrapText="1"/>
    </xf>
    <xf numFmtId="0" fontId="0" fillId="0" borderId="22" xfId="0" applyBorder="1"/>
    <xf numFmtId="0" fontId="0" fillId="0" borderId="23" xfId="0" applyBorder="1" applyAlignment="1">
      <alignment wrapText="1"/>
    </xf>
    <xf numFmtId="0" fontId="0" fillId="0" borderId="24" xfId="0" applyBorder="1"/>
    <xf numFmtId="0" fontId="0" fillId="0" borderId="25" xfId="0" applyBorder="1"/>
    <xf numFmtId="0" fontId="0" fillId="22" borderId="1" xfId="0" applyFill="1" applyBorder="1" applyAlignment="1">
      <alignment horizontal="right"/>
    </xf>
    <xf numFmtId="0" fontId="0" fillId="23" borderId="1" xfId="0" applyFill="1" applyBorder="1" applyAlignment="1">
      <alignment horizontal="right"/>
    </xf>
    <xf numFmtId="0" fontId="0" fillId="24" borderId="1" xfId="0" applyFill="1" applyBorder="1" applyAlignment="1">
      <alignment horizontal="right"/>
    </xf>
    <xf numFmtId="0" fontId="0" fillId="25" borderId="1" xfId="0" applyFill="1" applyBorder="1" applyAlignment="1">
      <alignment horizontal="right"/>
    </xf>
    <xf numFmtId="0" fontId="0" fillId="26" borderId="1" xfId="0" applyFill="1" applyBorder="1" applyAlignment="1">
      <alignment horizontal="right"/>
    </xf>
    <xf numFmtId="0" fontId="0" fillId="27" borderId="1" xfId="0" applyFill="1" applyBorder="1" applyAlignment="1">
      <alignment horizontal="right"/>
    </xf>
    <xf numFmtId="0" fontId="0" fillId="28" borderId="1" xfId="0" applyFill="1" applyBorder="1" applyAlignment="1">
      <alignment horizontal="right"/>
    </xf>
    <xf numFmtId="0" fontId="0" fillId="29" borderId="1" xfId="0" applyFill="1" applyBorder="1" applyAlignment="1">
      <alignment horizontal="right"/>
    </xf>
    <xf numFmtId="49" fontId="6" fillId="0" borderId="24" xfId="0" applyNumberFormat="1" applyFont="1" applyBorder="1"/>
    <xf numFmtId="0" fontId="6" fillId="0" borderId="9" xfId="0" applyFont="1" applyBorder="1" applyAlignment="1">
      <alignment wrapText="1"/>
    </xf>
    <xf numFmtId="0" fontId="6" fillId="0" borderId="11" xfId="0" applyFont="1" applyBorder="1" applyAlignment="1">
      <alignment wrapText="1"/>
    </xf>
    <xf numFmtId="0" fontId="36" fillId="19" borderId="16" xfId="0" applyFont="1" applyFill="1" applyBorder="1"/>
    <xf numFmtId="0" fontId="3" fillId="2" borderId="16" xfId="0" applyFont="1" applyFill="1" applyBorder="1"/>
    <xf numFmtId="0" fontId="39" fillId="20" borderId="3" xfId="0" applyFont="1" applyFill="1" applyBorder="1" applyAlignment="1">
      <alignment wrapText="1"/>
    </xf>
    <xf numFmtId="0" fontId="40" fillId="21" borderId="1" xfId="0" applyFont="1" applyFill="1" applyBorder="1" applyAlignment="1">
      <alignment horizontal="left" vertical="center"/>
    </xf>
    <xf numFmtId="0" fontId="39" fillId="0" borderId="1" xfId="0" applyFont="1" applyBorder="1"/>
    <xf numFmtId="0" fontId="6" fillId="0" borderId="6" xfId="0" applyFont="1" applyBorder="1"/>
    <xf numFmtId="0" fontId="39" fillId="0" borderId="6" xfId="0" applyFont="1" applyBorder="1"/>
    <xf numFmtId="1" fontId="3" fillId="12" borderId="1" xfId="0" applyNumberFormat="1" applyFont="1" applyFill="1" applyBorder="1" applyAlignment="1">
      <alignment horizontal="right" wrapText="1"/>
    </xf>
    <xf numFmtId="1" fontId="3" fillId="12" borderId="16" xfId="0" applyNumberFormat="1" applyFont="1" applyFill="1" applyBorder="1" applyAlignment="1">
      <alignment horizontal="right" wrapText="1"/>
    </xf>
    <xf numFmtId="1" fontId="39" fillId="18" borderId="1" xfId="0" applyNumberFormat="1" applyFont="1" applyFill="1" applyBorder="1" applyAlignment="1">
      <alignment horizontal="left" vertical="top" wrapText="1"/>
    </xf>
    <xf numFmtId="0" fontId="0" fillId="30" borderId="1" xfId="0" applyFill="1" applyBorder="1" applyAlignment="1">
      <alignment horizontal="right"/>
    </xf>
    <xf numFmtId="0" fontId="0" fillId="30" borderId="16" xfId="0" applyFill="1" applyBorder="1" applyAlignment="1">
      <alignment horizontal="right"/>
    </xf>
    <xf numFmtId="1" fontId="3" fillId="30" borderId="1" xfId="0" applyNumberFormat="1" applyFont="1" applyFill="1" applyBorder="1" applyAlignment="1">
      <alignment horizontal="right" vertical="top" wrapText="1"/>
    </xf>
    <xf numFmtId="1" fontId="3" fillId="30" borderId="16" xfId="0" applyNumberFormat="1" applyFont="1" applyFill="1" applyBorder="1" applyAlignment="1">
      <alignment horizontal="right" vertical="top" wrapText="1"/>
    </xf>
    <xf numFmtId="0" fontId="39" fillId="0" borderId="1" xfId="0" applyFont="1" applyBorder="1" applyAlignment="1">
      <alignment horizontal="left" vertical="top" wrapText="1"/>
    </xf>
    <xf numFmtId="1" fontId="6" fillId="30" borderId="1" xfId="7" applyNumberFormat="1" applyFill="1" applyBorder="1" applyAlignment="1">
      <alignment horizontal="right" vertical="top" wrapText="1"/>
    </xf>
    <xf numFmtId="1" fontId="6" fillId="18" borderId="1" xfId="0" applyNumberFormat="1" applyFont="1" applyFill="1" applyBorder="1" applyAlignment="1">
      <alignment horizontal="left" vertical="top" wrapText="1"/>
    </xf>
    <xf numFmtId="0" fontId="6" fillId="18" borderId="1" xfId="0" applyFont="1" applyFill="1" applyBorder="1"/>
    <xf numFmtId="0" fontId="0" fillId="18" borderId="1" xfId="0" applyFill="1" applyBorder="1" applyAlignment="1">
      <alignment horizontal="left"/>
    </xf>
    <xf numFmtId="0" fontId="0" fillId="31" borderId="1" xfId="0" applyFill="1" applyBorder="1" applyAlignment="1">
      <alignment horizontal="right"/>
    </xf>
    <xf numFmtId="1" fontId="3" fillId="31" borderId="1" xfId="0" applyNumberFormat="1" applyFont="1" applyFill="1" applyBorder="1" applyAlignment="1">
      <alignment horizontal="right" wrapText="1"/>
    </xf>
    <xf numFmtId="1" fontId="3" fillId="31" borderId="16" xfId="0" applyNumberFormat="1" applyFont="1" applyFill="1" applyBorder="1" applyAlignment="1">
      <alignment horizontal="right" wrapText="1"/>
    </xf>
    <xf numFmtId="0" fontId="0" fillId="31" borderId="16" xfId="0" applyFill="1" applyBorder="1" applyAlignment="1">
      <alignment horizontal="right"/>
    </xf>
    <xf numFmtId="3" fontId="3" fillId="0" borderId="10" xfId="0" applyNumberFormat="1" applyFont="1" applyBorder="1" applyAlignment="1">
      <alignment vertical="top"/>
    </xf>
    <xf numFmtId="0" fontId="0" fillId="18" borderId="3" xfId="0" applyFill="1" applyBorder="1" applyAlignment="1">
      <alignment wrapText="1"/>
    </xf>
    <xf numFmtId="0" fontId="0" fillId="18" borderId="16" xfId="0" applyFill="1" applyBorder="1" applyAlignment="1">
      <alignment wrapText="1"/>
    </xf>
    <xf numFmtId="0" fontId="0" fillId="18" borderId="9" xfId="0" applyFill="1" applyBorder="1"/>
    <xf numFmtId="0" fontId="0" fillId="0" borderId="26" xfId="0" applyBorder="1"/>
    <xf numFmtId="0" fontId="0" fillId="0" borderId="14" xfId="0" applyBorder="1" applyAlignment="1">
      <alignment wrapText="1"/>
    </xf>
    <xf numFmtId="0" fontId="0" fillId="32" borderId="1" xfId="0" applyFill="1" applyBorder="1" applyAlignment="1">
      <alignment horizontal="right"/>
    </xf>
    <xf numFmtId="0" fontId="0" fillId="32" borderId="1" xfId="0" applyFill="1" applyBorder="1"/>
    <xf numFmtId="0" fontId="0" fillId="32" borderId="16" xfId="0" applyFill="1" applyBorder="1"/>
    <xf numFmtId="1" fontId="3" fillId="32" borderId="1" xfId="0" applyNumberFormat="1" applyFont="1" applyFill="1" applyBorder="1" applyAlignment="1">
      <alignment wrapText="1"/>
    </xf>
    <xf numFmtId="0" fontId="0" fillId="0" borderId="27" xfId="0" applyBorder="1"/>
    <xf numFmtId="0" fontId="4" fillId="33" borderId="7" xfId="0" applyFont="1" applyFill="1" applyBorder="1" applyAlignment="1">
      <alignment wrapText="1"/>
    </xf>
    <xf numFmtId="0" fontId="15" fillId="33" borderId="7" xfId="0" applyFont="1" applyFill="1" applyBorder="1"/>
    <xf numFmtId="0" fontId="36" fillId="33" borderId="7" xfId="0" applyFont="1" applyFill="1" applyBorder="1"/>
    <xf numFmtId="0" fontId="36" fillId="33" borderId="13" xfId="0" applyFont="1" applyFill="1" applyBorder="1"/>
    <xf numFmtId="0" fontId="33" fillId="0" borderId="0" xfId="9" applyAlignment="1">
      <alignment wrapText="1"/>
    </xf>
    <xf numFmtId="0" fontId="33" fillId="0" borderId="28" xfId="9" applyBorder="1" applyAlignment="1">
      <alignment wrapText="1"/>
    </xf>
    <xf numFmtId="1" fontId="33" fillId="0" borderId="0" xfId="9" applyNumberFormat="1" applyAlignment="1">
      <alignment wrapText="1"/>
    </xf>
    <xf numFmtId="1" fontId="33" fillId="0" borderId="28" xfId="9" applyNumberFormat="1" applyBorder="1" applyAlignment="1">
      <alignment wrapText="1"/>
    </xf>
    <xf numFmtId="0" fontId="33" fillId="0" borderId="27" xfId="9" applyBorder="1" applyAlignment="1">
      <alignment wrapText="1"/>
    </xf>
    <xf numFmtId="0" fontId="33" fillId="0" borderId="29" xfId="9" applyBorder="1" applyAlignment="1">
      <alignment wrapText="1"/>
    </xf>
    <xf numFmtId="0" fontId="37" fillId="0" borderId="0" xfId="9" applyFont="1" applyAlignment="1">
      <alignment wrapText="1"/>
    </xf>
    <xf numFmtId="1" fontId="37" fillId="0" borderId="0" xfId="9" applyNumberFormat="1" applyFont="1" applyAlignment="1">
      <alignment wrapText="1"/>
    </xf>
    <xf numFmtId="0" fontId="37" fillId="0" borderId="27" xfId="9" applyFont="1" applyBorder="1" applyAlignment="1">
      <alignment wrapText="1"/>
    </xf>
    <xf numFmtId="0" fontId="4" fillId="33" borderId="30" xfId="0" applyFont="1" applyFill="1" applyBorder="1" applyAlignment="1">
      <alignment wrapText="1"/>
    </xf>
    <xf numFmtId="0" fontId="6" fillId="0" borderId="31" xfId="0" applyFont="1" applyBorder="1" applyAlignment="1">
      <alignment wrapText="1"/>
    </xf>
    <xf numFmtId="0" fontId="6" fillId="0" borderId="32" xfId="0" applyFont="1" applyBorder="1" applyAlignment="1">
      <alignment wrapText="1"/>
    </xf>
    <xf numFmtId="0" fontId="36" fillId="33" borderId="6" xfId="0" applyFont="1" applyFill="1" applyBorder="1" applyAlignment="1">
      <alignment horizontal="center" vertical="center" wrapText="1"/>
    </xf>
    <xf numFmtId="0" fontId="0" fillId="0" borderId="0" xfId="0" applyAlignment="1">
      <alignment horizontal="center" vertical="center"/>
    </xf>
    <xf numFmtId="3" fontId="3" fillId="18" borderId="1" xfId="0" applyNumberFormat="1" applyFont="1" applyFill="1" applyBorder="1" applyAlignment="1">
      <alignment vertical="top" wrapText="1"/>
    </xf>
    <xf numFmtId="0" fontId="0" fillId="0" borderId="0" xfId="0" applyAlignment="1">
      <alignment vertical="top"/>
    </xf>
    <xf numFmtId="0" fontId="0" fillId="0" borderId="0" xfId="0" applyAlignment="1">
      <alignment horizontal="left" vertical="top"/>
    </xf>
    <xf numFmtId="0" fontId="26" fillId="42" borderId="0" xfId="0" applyFont="1" applyFill="1"/>
    <xf numFmtId="0" fontId="26" fillId="42" borderId="0" xfId="0" applyFont="1" applyFill="1" applyAlignment="1">
      <alignment wrapText="1"/>
    </xf>
    <xf numFmtId="0" fontId="29" fillId="49" borderId="1" xfId="0" applyFont="1" applyFill="1" applyBorder="1" applyAlignment="1">
      <alignment vertical="top" wrapText="1"/>
    </xf>
    <xf numFmtId="1" fontId="3" fillId="49" borderId="1" xfId="0" applyNumberFormat="1" applyFont="1" applyFill="1" applyBorder="1" applyAlignment="1">
      <alignment horizontal="left" vertical="center" wrapText="1"/>
    </xf>
    <xf numFmtId="1" fontId="3" fillId="18" borderId="6" xfId="0" applyNumberFormat="1" applyFont="1" applyFill="1" applyBorder="1" applyAlignment="1">
      <alignment vertical="top" wrapText="1"/>
    </xf>
    <xf numFmtId="0" fontId="3" fillId="0" borderId="0" xfId="0" applyFont="1"/>
    <xf numFmtId="0" fontId="41" fillId="0" borderId="0" xfId="0" applyFont="1" applyAlignment="1">
      <alignment horizontal="left" vertical="center"/>
    </xf>
    <xf numFmtId="0" fontId="0" fillId="0" borderId="0" xfId="0" applyAlignment="1">
      <alignment horizontal="center"/>
    </xf>
    <xf numFmtId="0" fontId="0" fillId="46" borderId="42" xfId="0" applyFill="1" applyBorder="1" applyAlignment="1">
      <alignment horizontal="center"/>
    </xf>
    <xf numFmtId="0" fontId="0" fillId="38" borderId="42" xfId="0" applyFill="1" applyBorder="1" applyAlignment="1">
      <alignment horizontal="center"/>
    </xf>
    <xf numFmtId="0" fontId="0" fillId="50" borderId="42" xfId="0" applyFill="1" applyBorder="1" applyAlignment="1">
      <alignment horizontal="center"/>
    </xf>
    <xf numFmtId="0" fontId="0" fillId="51" borderId="42" xfId="0" applyFill="1" applyBorder="1" applyAlignment="1">
      <alignment horizontal="center"/>
    </xf>
    <xf numFmtId="0" fontId="0" fillId="18" borderId="42" xfId="0" applyFill="1" applyBorder="1"/>
    <xf numFmtId="0" fontId="3" fillId="18" borderId="42" xfId="0" applyFont="1" applyFill="1" applyBorder="1"/>
    <xf numFmtId="1" fontId="3" fillId="18" borderId="22" xfId="0" applyNumberFormat="1" applyFont="1" applyFill="1" applyBorder="1" applyAlignment="1">
      <alignment vertical="top" wrapText="1"/>
    </xf>
    <xf numFmtId="3" fontId="3" fillId="18" borderId="16" xfId="0" applyNumberFormat="1" applyFont="1" applyFill="1" applyBorder="1" applyAlignment="1">
      <alignment vertical="top" wrapText="1"/>
    </xf>
    <xf numFmtId="1" fontId="3" fillId="18" borderId="35" xfId="0" applyNumberFormat="1" applyFont="1" applyFill="1" applyBorder="1" applyAlignment="1">
      <alignment vertical="top" wrapText="1"/>
    </xf>
    <xf numFmtId="3" fontId="3" fillId="18" borderId="5" xfId="0" applyNumberFormat="1" applyFont="1" applyFill="1" applyBorder="1" applyAlignment="1">
      <alignment vertical="top" wrapText="1"/>
    </xf>
    <xf numFmtId="3" fontId="3" fillId="18" borderId="36" xfId="0" applyNumberFormat="1" applyFont="1" applyFill="1" applyBorder="1" applyAlignment="1">
      <alignment vertical="top" wrapText="1"/>
    </xf>
    <xf numFmtId="0" fontId="26" fillId="54" borderId="0" xfId="0" applyFont="1" applyFill="1" applyAlignment="1">
      <alignment wrapText="1"/>
    </xf>
    <xf numFmtId="0" fontId="26" fillId="54" borderId="0" xfId="0" applyFont="1" applyFill="1"/>
    <xf numFmtId="1" fontId="0" fillId="0" borderId="0" xfId="0" applyNumberFormat="1"/>
    <xf numFmtId="3" fontId="3" fillId="18" borderId="37" xfId="0" applyNumberFormat="1" applyFont="1" applyFill="1" applyBorder="1" applyAlignment="1">
      <alignment vertical="top" wrapText="1"/>
    </xf>
    <xf numFmtId="49" fontId="6" fillId="0" borderId="0" xfId="0" applyNumberFormat="1" applyFont="1"/>
    <xf numFmtId="0" fontId="11" fillId="0" borderId="0" xfId="0" applyFont="1"/>
    <xf numFmtId="0" fontId="36" fillId="35" borderId="6" xfId="0" applyFont="1" applyFill="1" applyBorder="1" applyAlignment="1">
      <alignment horizontal="center" vertical="center" wrapText="1"/>
    </xf>
    <xf numFmtId="0" fontId="36" fillId="35" borderId="6" xfId="0" applyFont="1" applyFill="1" applyBorder="1" applyAlignment="1" applyProtection="1">
      <alignment horizontal="center" vertical="center" wrapText="1"/>
      <protection locked="0"/>
    </xf>
    <xf numFmtId="49" fontId="36" fillId="35" borderId="6" xfId="0" applyNumberFormat="1" applyFont="1" applyFill="1" applyBorder="1" applyAlignment="1">
      <alignment horizontal="center" vertical="center" wrapText="1"/>
    </xf>
    <xf numFmtId="0" fontId="36" fillId="35" borderId="6" xfId="0" applyFont="1" applyFill="1" applyBorder="1" applyAlignment="1">
      <alignment horizontal="left" vertical="center" wrapText="1"/>
    </xf>
    <xf numFmtId="0" fontId="36" fillId="37" borderId="0" xfId="0" applyFont="1" applyFill="1" applyAlignment="1">
      <alignment horizontal="left" vertical="center"/>
    </xf>
    <xf numFmtId="49" fontId="38" fillId="0" borderId="0" xfId="0" applyNumberFormat="1" applyFont="1"/>
    <xf numFmtId="0" fontId="38" fillId="0" borderId="0" xfId="0" applyFont="1"/>
    <xf numFmtId="0" fontId="6" fillId="0" borderId="0" xfId="0" applyFont="1" applyAlignment="1">
      <alignment vertical="top"/>
    </xf>
    <xf numFmtId="0" fontId="6" fillId="0" borderId="0" xfId="0" applyFont="1" applyAlignment="1">
      <alignment horizontal="left" vertical="top"/>
    </xf>
    <xf numFmtId="49" fontId="6" fillId="0" borderId="0" xfId="0" applyNumberFormat="1" applyFont="1" applyAlignment="1">
      <alignment horizontal="left" vertical="center"/>
    </xf>
    <xf numFmtId="0" fontId="6" fillId="0" borderId="0" xfId="0" applyFont="1" applyAlignment="1">
      <alignment horizontal="left" vertical="center"/>
    </xf>
    <xf numFmtId="2" fontId="6" fillId="0" borderId="0" xfId="0" applyNumberFormat="1" applyFont="1" applyAlignment="1">
      <alignment horizontal="right" vertical="center"/>
    </xf>
    <xf numFmtId="0" fontId="42" fillId="60" borderId="6" xfId="0" applyFont="1" applyFill="1" applyBorder="1" applyAlignment="1">
      <alignment horizontal="center" vertical="center" wrapText="1"/>
    </xf>
    <xf numFmtId="0" fontId="42" fillId="60" borderId="6" xfId="0" applyFont="1" applyFill="1" applyBorder="1" applyAlignment="1">
      <alignment horizontal="center" vertical="center"/>
    </xf>
    <xf numFmtId="0" fontId="42" fillId="60" borderId="0" xfId="0" applyFont="1" applyFill="1" applyAlignment="1">
      <alignment horizontal="center" vertical="center"/>
    </xf>
    <xf numFmtId="0" fontId="42" fillId="60" borderId="35" xfId="0" applyFont="1" applyFill="1" applyBorder="1" applyAlignment="1">
      <alignment horizontal="center" vertical="center"/>
    </xf>
    <xf numFmtId="2" fontId="3" fillId="0" borderId="0" xfId="0" applyNumberFormat="1" applyFont="1" applyAlignment="1">
      <alignment horizontal="left" vertical="center"/>
    </xf>
    <xf numFmtId="3" fontId="3" fillId="0" borderId="1" xfId="0" applyNumberFormat="1" applyFont="1" applyBorder="1" applyAlignment="1">
      <alignment vertical="top" wrapText="1"/>
    </xf>
    <xf numFmtId="3" fontId="3" fillId="0" borderId="7" xfId="0" applyNumberFormat="1" applyFont="1" applyBorder="1" applyAlignment="1">
      <alignment vertical="top" wrapText="1"/>
    </xf>
    <xf numFmtId="0" fontId="3" fillId="36" borderId="1" xfId="0" applyFont="1" applyFill="1" applyBorder="1" applyAlignment="1">
      <alignment vertical="top" wrapText="1"/>
    </xf>
    <xf numFmtId="0" fontId="29" fillId="36" borderId="1" xfId="0" applyFont="1" applyFill="1" applyBorder="1" applyAlignment="1">
      <alignment vertical="top" wrapText="1"/>
    </xf>
    <xf numFmtId="1" fontId="29" fillId="36" borderId="1" xfId="0" applyNumberFormat="1" applyFont="1" applyFill="1" applyBorder="1" applyAlignment="1">
      <alignment horizontal="left" vertical="center" wrapText="1"/>
    </xf>
    <xf numFmtId="1" fontId="3" fillId="36" borderId="1" xfId="0" applyNumberFormat="1" applyFont="1" applyFill="1" applyBorder="1" applyAlignment="1">
      <alignment horizontal="left" vertical="center" wrapText="1"/>
    </xf>
    <xf numFmtId="0" fontId="29" fillId="36" borderId="1" xfId="0" applyFont="1" applyFill="1" applyBorder="1" applyAlignment="1">
      <alignment horizontal="left" vertical="center" wrapText="1"/>
    </xf>
    <xf numFmtId="0" fontId="29" fillId="36" borderId="16" xfId="0" applyFont="1" applyFill="1" applyBorder="1" applyAlignment="1">
      <alignment horizontal="left" vertical="center" wrapText="1"/>
    </xf>
    <xf numFmtId="0" fontId="29" fillId="36" borderId="36" xfId="0" applyFont="1" applyFill="1" applyBorder="1" applyAlignment="1">
      <alignment horizontal="left" vertical="center" wrapText="1"/>
    </xf>
    <xf numFmtId="0" fontId="29" fillId="36" borderId="37" xfId="0" applyFont="1" applyFill="1" applyBorder="1" applyAlignment="1">
      <alignment horizontal="left" vertical="center" wrapText="1"/>
    </xf>
    <xf numFmtId="0" fontId="29" fillId="36" borderId="5" xfId="0" applyFont="1" applyFill="1" applyBorder="1" applyAlignment="1">
      <alignment horizontal="left" vertical="center" wrapText="1"/>
    </xf>
    <xf numFmtId="0" fontId="29" fillId="36" borderId="1" xfId="0" applyFont="1" applyFill="1" applyBorder="1" applyAlignment="1">
      <alignment horizontal="left" vertical="center"/>
    </xf>
    <xf numFmtId="0" fontId="29" fillId="36" borderId="16" xfId="0" applyFont="1" applyFill="1" applyBorder="1" applyAlignment="1">
      <alignment horizontal="left" vertical="center"/>
    </xf>
    <xf numFmtId="0" fontId="29" fillId="36" borderId="5" xfId="0" applyFont="1" applyFill="1" applyBorder="1" applyAlignment="1">
      <alignment horizontal="left" vertical="center"/>
    </xf>
    <xf numFmtId="0" fontId="29" fillId="36" borderId="1" xfId="0" applyFont="1" applyFill="1" applyBorder="1" applyAlignment="1">
      <alignment horizontal="left" vertical="top" wrapText="1"/>
    </xf>
    <xf numFmtId="49" fontId="29" fillId="36" borderId="1" xfId="0" applyNumberFormat="1" applyFont="1" applyFill="1" applyBorder="1" applyAlignment="1">
      <alignment vertical="top" wrapText="1"/>
    </xf>
    <xf numFmtId="1" fontId="29" fillId="36" borderId="16" xfId="0" applyNumberFormat="1" applyFont="1" applyFill="1" applyBorder="1" applyAlignment="1">
      <alignment horizontal="left" vertical="center" wrapText="1"/>
    </xf>
    <xf numFmtId="1" fontId="29" fillId="36" borderId="36" xfId="0" applyNumberFormat="1" applyFont="1" applyFill="1" applyBorder="1" applyAlignment="1">
      <alignment horizontal="left" vertical="center" wrapText="1"/>
    </xf>
    <xf numFmtId="1" fontId="29" fillId="36" borderId="37" xfId="0" applyNumberFormat="1" applyFont="1" applyFill="1" applyBorder="1" applyAlignment="1">
      <alignment horizontal="left" vertical="center" wrapText="1"/>
    </xf>
    <xf numFmtId="0" fontId="29" fillId="36" borderId="20" xfId="0" applyFont="1" applyFill="1" applyBorder="1" applyAlignment="1">
      <alignment horizontal="left" vertical="center"/>
    </xf>
    <xf numFmtId="0" fontId="29" fillId="36" borderId="33" xfId="0" applyFont="1" applyFill="1" applyBorder="1" applyAlignment="1">
      <alignment horizontal="left" vertical="center" wrapText="1"/>
    </xf>
    <xf numFmtId="0" fontId="29" fillId="36" borderId="1" xfId="0" applyFont="1" applyFill="1" applyBorder="1" applyAlignment="1" applyProtection="1">
      <alignment vertical="top" wrapText="1"/>
      <protection locked="0"/>
    </xf>
    <xf numFmtId="1" fontId="29" fillId="36" borderId="5" xfId="0" applyNumberFormat="1" applyFont="1" applyFill="1" applyBorder="1" applyAlignment="1">
      <alignment horizontal="left" vertical="center" wrapText="1"/>
    </xf>
    <xf numFmtId="49" fontId="3" fillId="36" borderId="1" xfId="0" applyNumberFormat="1" applyFont="1" applyFill="1" applyBorder="1" applyAlignment="1">
      <alignment vertical="top" wrapText="1"/>
    </xf>
    <xf numFmtId="0" fontId="3" fillId="36" borderId="1" xfId="0" applyFont="1" applyFill="1" applyBorder="1" applyAlignment="1" applyProtection="1">
      <alignment vertical="top" wrapText="1"/>
      <protection locked="0"/>
    </xf>
    <xf numFmtId="0" fontId="3" fillId="36" borderId="1" xfId="0" applyFont="1" applyFill="1" applyBorder="1" applyAlignment="1">
      <alignment horizontal="left" vertical="center" wrapText="1"/>
    </xf>
    <xf numFmtId="0" fontId="3" fillId="36" borderId="16" xfId="0" applyFont="1" applyFill="1" applyBorder="1" applyAlignment="1">
      <alignment horizontal="left" vertical="center" wrapText="1"/>
    </xf>
    <xf numFmtId="1" fontId="3" fillId="36" borderId="36" xfId="0" applyNumberFormat="1" applyFont="1" applyFill="1" applyBorder="1" applyAlignment="1">
      <alignment horizontal="left" vertical="center" wrapText="1"/>
    </xf>
    <xf numFmtId="0" fontId="3" fillId="36" borderId="1" xfId="0" applyFont="1" applyFill="1" applyBorder="1" applyAlignment="1">
      <alignment horizontal="left" vertical="center"/>
    </xf>
    <xf numFmtId="0" fontId="3" fillId="36" borderId="5" xfId="0" applyFont="1" applyFill="1" applyBorder="1" applyAlignment="1">
      <alignment horizontal="left" vertical="center"/>
    </xf>
    <xf numFmtId="0" fontId="3" fillId="36" borderId="16" xfId="0" applyFont="1" applyFill="1" applyBorder="1" applyAlignment="1">
      <alignment horizontal="left" vertical="center"/>
    </xf>
    <xf numFmtId="1" fontId="3" fillId="36" borderId="16" xfId="0" applyNumberFormat="1" applyFont="1" applyFill="1" applyBorder="1" applyAlignment="1">
      <alignment horizontal="left" vertical="center" wrapText="1"/>
    </xf>
    <xf numFmtId="0" fontId="3" fillId="36" borderId="5" xfId="0" applyFont="1" applyFill="1" applyBorder="1" applyAlignment="1">
      <alignment horizontal="left" vertical="center" wrapText="1"/>
    </xf>
    <xf numFmtId="0" fontId="3" fillId="36" borderId="36" xfId="0" applyFont="1" applyFill="1" applyBorder="1" applyAlignment="1">
      <alignment horizontal="left" vertical="center" wrapText="1"/>
    </xf>
    <xf numFmtId="0" fontId="3" fillId="36" borderId="37" xfId="0" applyFont="1" applyFill="1" applyBorder="1" applyAlignment="1">
      <alignment horizontal="left" vertical="center" wrapText="1"/>
    </xf>
    <xf numFmtId="0" fontId="3" fillId="36" borderId="20" xfId="0" applyFont="1" applyFill="1" applyBorder="1" applyAlignment="1">
      <alignment horizontal="left" vertical="center"/>
    </xf>
    <xf numFmtId="0" fontId="29" fillId="36" borderId="1" xfId="0" applyFont="1" applyFill="1" applyBorder="1" applyAlignment="1" applyProtection="1">
      <alignment horizontal="left" vertical="top" wrapText="1"/>
      <protection locked="0"/>
    </xf>
    <xf numFmtId="0" fontId="29" fillId="62" borderId="1" xfId="0" applyFont="1" applyFill="1" applyBorder="1" applyAlignment="1">
      <alignment horizontal="left" vertical="top" wrapText="1"/>
    </xf>
    <xf numFmtId="0" fontId="29" fillId="53" borderId="1" xfId="0" applyFont="1" applyFill="1" applyBorder="1" applyAlignment="1">
      <alignment vertical="top" wrapText="1"/>
    </xf>
    <xf numFmtId="0" fontId="3" fillId="53" borderId="1" xfId="0" applyFont="1" applyFill="1" applyBorder="1" applyAlignment="1">
      <alignment vertical="top" wrapText="1"/>
    </xf>
    <xf numFmtId="49" fontId="29" fillId="53" borderId="1" xfId="0" applyNumberFormat="1" applyFont="1" applyFill="1" applyBorder="1" applyAlignment="1">
      <alignment vertical="top" wrapText="1"/>
    </xf>
    <xf numFmtId="1" fontId="3" fillId="53" borderId="1" xfId="0" applyNumberFormat="1" applyFont="1" applyFill="1" applyBorder="1" applyAlignment="1">
      <alignment horizontal="left" vertical="center" wrapText="1"/>
    </xf>
    <xf numFmtId="1" fontId="29" fillId="53" borderId="1" xfId="0" applyNumberFormat="1" applyFont="1" applyFill="1" applyBorder="1" applyAlignment="1">
      <alignment horizontal="left" vertical="center" wrapText="1"/>
    </xf>
    <xf numFmtId="1" fontId="29" fillId="53" borderId="16" xfId="0" applyNumberFormat="1" applyFont="1" applyFill="1" applyBorder="1" applyAlignment="1">
      <alignment horizontal="left" vertical="center" wrapText="1"/>
    </xf>
    <xf numFmtId="1" fontId="3" fillId="53" borderId="16" xfId="0" applyNumberFormat="1" applyFont="1" applyFill="1" applyBorder="1" applyAlignment="1">
      <alignment horizontal="left" vertical="center" wrapText="1"/>
    </xf>
    <xf numFmtId="0" fontId="3" fillId="53" borderId="16" xfId="0" applyFont="1" applyFill="1" applyBorder="1" applyAlignment="1">
      <alignment horizontal="left" vertical="center" wrapText="1"/>
    </xf>
    <xf numFmtId="1" fontId="29" fillId="53" borderId="36" xfId="0" applyNumberFormat="1" applyFont="1" applyFill="1" applyBorder="1" applyAlignment="1">
      <alignment horizontal="left" vertical="center" wrapText="1"/>
    </xf>
    <xf numFmtId="1" fontId="29" fillId="53" borderId="37" xfId="0" applyNumberFormat="1" applyFont="1" applyFill="1" applyBorder="1" applyAlignment="1">
      <alignment horizontal="left" vertical="center" wrapText="1"/>
    </xf>
    <xf numFmtId="0" fontId="29" fillId="53" borderId="5" xfId="0" applyFont="1" applyFill="1" applyBorder="1" applyAlignment="1">
      <alignment horizontal="left" vertical="center" wrapText="1"/>
    </xf>
    <xf numFmtId="0" fontId="29" fillId="53" borderId="1" xfId="0" applyFont="1" applyFill="1" applyBorder="1" applyAlignment="1">
      <alignment horizontal="left" vertical="center" wrapText="1"/>
    </xf>
    <xf numFmtId="0" fontId="29" fillId="53" borderId="1" xfId="0" applyFont="1" applyFill="1" applyBorder="1" applyAlignment="1">
      <alignment horizontal="left" vertical="center"/>
    </xf>
    <xf numFmtId="0" fontId="29" fillId="53" borderId="16" xfId="0" applyFont="1" applyFill="1" applyBorder="1" applyAlignment="1">
      <alignment horizontal="left" vertical="center"/>
    </xf>
    <xf numFmtId="0" fontId="29" fillId="53" borderId="5" xfId="0" applyFont="1" applyFill="1" applyBorder="1" applyAlignment="1">
      <alignment horizontal="left" vertical="center"/>
    </xf>
    <xf numFmtId="0" fontId="29" fillId="53" borderId="1" xfId="0" applyFont="1" applyFill="1" applyBorder="1" applyAlignment="1">
      <alignment horizontal="left" vertical="top" wrapText="1"/>
    </xf>
    <xf numFmtId="0" fontId="29" fillId="53" borderId="1" xfId="0" applyFont="1" applyFill="1" applyBorder="1" applyAlignment="1" applyProtection="1">
      <alignment vertical="top" wrapText="1"/>
      <protection locked="0"/>
    </xf>
    <xf numFmtId="49" fontId="3" fillId="53" borderId="1" xfId="0" applyNumberFormat="1" applyFont="1" applyFill="1" applyBorder="1" applyAlignment="1">
      <alignment vertical="top" wrapText="1"/>
    </xf>
    <xf numFmtId="0" fontId="3" fillId="53" borderId="1" xfId="0" applyFont="1" applyFill="1" applyBorder="1" applyAlignment="1" applyProtection="1">
      <alignment vertical="top" wrapText="1"/>
      <protection locked="0"/>
    </xf>
    <xf numFmtId="0" fontId="29" fillId="53" borderId="20" xfId="0" applyFont="1" applyFill="1" applyBorder="1" applyAlignment="1">
      <alignment horizontal="left" vertical="center"/>
    </xf>
    <xf numFmtId="1" fontId="29" fillId="53" borderId="5" xfId="0" applyNumberFormat="1" applyFont="1" applyFill="1" applyBorder="1" applyAlignment="1">
      <alignment horizontal="left" vertical="center" wrapText="1"/>
    </xf>
    <xf numFmtId="0" fontId="29" fillId="53" borderId="16" xfId="0" applyFont="1" applyFill="1" applyBorder="1" applyAlignment="1">
      <alignment horizontal="left" vertical="center" wrapText="1"/>
    </xf>
    <xf numFmtId="0" fontId="29" fillId="53" borderId="36" xfId="0" applyFont="1" applyFill="1" applyBorder="1" applyAlignment="1">
      <alignment horizontal="left" vertical="center" wrapText="1"/>
    </xf>
    <xf numFmtId="0" fontId="29" fillId="53" borderId="37" xfId="0" applyFont="1" applyFill="1" applyBorder="1" applyAlignment="1">
      <alignment horizontal="left" vertical="center" wrapText="1"/>
    </xf>
    <xf numFmtId="2" fontId="29" fillId="53" borderId="5" xfId="0" applyNumberFormat="1" applyFont="1" applyFill="1" applyBorder="1" applyAlignment="1">
      <alignment horizontal="left" vertical="center"/>
    </xf>
    <xf numFmtId="0" fontId="3" fillId="53" borderId="1" xfId="0" applyFont="1" applyFill="1" applyBorder="1" applyAlignment="1">
      <alignment horizontal="left" vertical="center" wrapText="1"/>
    </xf>
    <xf numFmtId="0" fontId="3" fillId="53" borderId="36" xfId="0" applyFont="1" applyFill="1" applyBorder="1" applyAlignment="1">
      <alignment horizontal="left" vertical="center" wrapText="1"/>
    </xf>
    <xf numFmtId="0" fontId="3" fillId="53" borderId="37" xfId="0" applyFont="1" applyFill="1" applyBorder="1" applyAlignment="1">
      <alignment horizontal="left" vertical="center" wrapText="1"/>
    </xf>
    <xf numFmtId="0" fontId="3" fillId="53" borderId="5" xfId="0" applyFont="1" applyFill="1" applyBorder="1" applyAlignment="1">
      <alignment horizontal="left" vertical="center" wrapText="1"/>
    </xf>
    <xf numFmtId="0" fontId="3" fillId="53" borderId="1" xfId="0" applyFont="1" applyFill="1" applyBorder="1" applyAlignment="1">
      <alignment horizontal="left" vertical="center"/>
    </xf>
    <xf numFmtId="0" fontId="3" fillId="53" borderId="16" xfId="0" applyFont="1" applyFill="1" applyBorder="1" applyAlignment="1">
      <alignment horizontal="left" vertical="center"/>
    </xf>
    <xf numFmtId="0" fontId="3" fillId="53" borderId="5" xfId="0" applyFont="1" applyFill="1" applyBorder="1" applyAlignment="1">
      <alignment horizontal="left" vertical="center"/>
    </xf>
    <xf numFmtId="1" fontId="44" fillId="63" borderId="9" xfId="0" applyNumberFormat="1" applyFont="1" applyFill="1" applyBorder="1" applyAlignment="1">
      <alignment vertical="top" wrapText="1"/>
    </xf>
    <xf numFmtId="1" fontId="44" fillId="63" borderId="20" xfId="0" applyNumberFormat="1" applyFont="1" applyFill="1" applyBorder="1" applyAlignment="1">
      <alignment vertical="top" wrapText="1"/>
    </xf>
    <xf numFmtId="1" fontId="44" fillId="63" borderId="17" xfId="0" applyNumberFormat="1" applyFont="1" applyFill="1" applyBorder="1" applyAlignment="1">
      <alignment vertical="top" wrapText="1"/>
    </xf>
    <xf numFmtId="49" fontId="29" fillId="62" borderId="1" xfId="0" applyNumberFormat="1" applyFont="1" applyFill="1" applyBorder="1" applyAlignment="1">
      <alignment vertical="top" wrapText="1"/>
    </xf>
    <xf numFmtId="0" fontId="29" fillId="62" borderId="1" xfId="0" applyFont="1" applyFill="1" applyBorder="1" applyAlignment="1">
      <alignment vertical="top" wrapText="1"/>
    </xf>
    <xf numFmtId="0" fontId="29" fillId="53" borderId="37" xfId="0" applyFont="1" applyFill="1" applyBorder="1" applyAlignment="1">
      <alignment horizontal="left" vertical="center"/>
    </xf>
    <xf numFmtId="1" fontId="3" fillId="53" borderId="36" xfId="0" applyNumberFormat="1" applyFont="1" applyFill="1" applyBorder="1" applyAlignment="1">
      <alignment horizontal="left" vertical="center" wrapText="1"/>
    </xf>
    <xf numFmtId="2" fontId="29" fillId="53" borderId="1" xfId="0" applyNumberFormat="1" applyFont="1" applyFill="1" applyBorder="1" applyAlignment="1">
      <alignment horizontal="left" vertical="top" wrapText="1"/>
    </xf>
    <xf numFmtId="2" fontId="3" fillId="53" borderId="1" xfId="0" applyNumberFormat="1" applyFont="1" applyFill="1" applyBorder="1" applyAlignment="1">
      <alignment horizontal="left" vertical="top" wrapText="1"/>
    </xf>
    <xf numFmtId="1" fontId="3" fillId="53" borderId="1" xfId="0" applyNumberFormat="1" applyFont="1" applyFill="1" applyBorder="1" applyAlignment="1">
      <alignment vertical="top" wrapText="1"/>
    </xf>
    <xf numFmtId="0" fontId="29" fillId="36" borderId="36" xfId="0" applyFont="1" applyFill="1" applyBorder="1" applyAlignment="1">
      <alignment horizontal="left" vertical="center"/>
    </xf>
    <xf numFmtId="2" fontId="42" fillId="60" borderId="35" xfId="0" applyNumberFormat="1" applyFont="1" applyFill="1" applyBorder="1" applyAlignment="1">
      <alignment horizontal="center" vertical="center"/>
    </xf>
    <xf numFmtId="2" fontId="29" fillId="53" borderId="5" xfId="0" applyNumberFormat="1" applyFont="1" applyFill="1" applyBorder="1" applyAlignment="1">
      <alignment horizontal="left" vertical="center" wrapText="1"/>
    </xf>
    <xf numFmtId="2" fontId="29" fillId="53" borderId="1" xfId="0" applyNumberFormat="1" applyFont="1" applyFill="1" applyBorder="1" applyAlignment="1">
      <alignment horizontal="left" vertical="center"/>
    </xf>
    <xf numFmtId="2" fontId="3" fillId="53" borderId="5" xfId="0" applyNumberFormat="1" applyFont="1" applyFill="1" applyBorder="1" applyAlignment="1">
      <alignment horizontal="left" vertical="center"/>
    </xf>
    <xf numFmtId="2" fontId="29" fillId="53" borderId="1" xfId="0" applyNumberFormat="1" applyFont="1" applyFill="1" applyBorder="1" applyAlignment="1">
      <alignment horizontal="left" vertical="center" wrapText="1"/>
    </xf>
    <xf numFmtId="2" fontId="29" fillId="36" borderId="5" xfId="0" applyNumberFormat="1" applyFont="1" applyFill="1" applyBorder="1" applyAlignment="1">
      <alignment horizontal="left" vertical="center"/>
    </xf>
    <xf numFmtId="2" fontId="29" fillId="36" borderId="5" xfId="0" applyNumberFormat="1" applyFont="1" applyFill="1" applyBorder="1" applyAlignment="1">
      <alignment horizontal="left" vertical="center" wrapText="1"/>
    </xf>
    <xf numFmtId="2" fontId="29" fillId="36" borderId="20" xfId="0" applyNumberFormat="1" applyFont="1" applyFill="1" applyBorder="1" applyAlignment="1">
      <alignment horizontal="left" vertical="center"/>
    </xf>
    <xf numFmtId="2" fontId="3" fillId="36" borderId="5" xfId="0" applyNumberFormat="1" applyFont="1" applyFill="1" applyBorder="1" applyAlignment="1">
      <alignment horizontal="left" vertical="center"/>
    </xf>
    <xf numFmtId="2" fontId="29" fillId="36" borderId="16" xfId="0" applyNumberFormat="1" applyFont="1" applyFill="1" applyBorder="1" applyAlignment="1">
      <alignment horizontal="left" vertical="center"/>
    </xf>
    <xf numFmtId="2" fontId="0" fillId="0" borderId="0" xfId="0" applyNumberFormat="1"/>
    <xf numFmtId="0" fontId="29" fillId="64" borderId="5" xfId="0" applyFont="1" applyFill="1" applyBorder="1" applyAlignment="1">
      <alignment horizontal="left" vertical="top"/>
    </xf>
    <xf numFmtId="0" fontId="3" fillId="64" borderId="1" xfId="0" applyFont="1" applyFill="1" applyBorder="1" applyAlignment="1">
      <alignment vertical="top" wrapText="1"/>
    </xf>
    <xf numFmtId="49" fontId="29" fillId="64" borderId="1" xfId="0" applyNumberFormat="1" applyFont="1" applyFill="1" applyBorder="1" applyAlignment="1">
      <alignment vertical="top" wrapText="1"/>
    </xf>
    <xf numFmtId="0" fontId="29" fillId="64" borderId="1" xfId="0" applyFont="1" applyFill="1" applyBorder="1" applyAlignment="1">
      <alignment vertical="top" wrapText="1"/>
    </xf>
    <xf numFmtId="0" fontId="29" fillId="64" borderId="1" xfId="0" applyFont="1" applyFill="1" applyBorder="1" applyAlignment="1" applyProtection="1">
      <alignment vertical="top" wrapText="1"/>
      <protection locked="0"/>
    </xf>
    <xf numFmtId="1" fontId="29" fillId="64" borderId="1" xfId="0" applyNumberFormat="1" applyFont="1" applyFill="1" applyBorder="1" applyAlignment="1">
      <alignment horizontal="left" vertical="center" wrapText="1"/>
    </xf>
    <xf numFmtId="1" fontId="3" fillId="64" borderId="1" xfId="0" applyNumberFormat="1" applyFont="1" applyFill="1" applyBorder="1" applyAlignment="1">
      <alignment horizontal="left" vertical="center" wrapText="1"/>
    </xf>
    <xf numFmtId="1" fontId="29" fillId="64" borderId="16" xfId="0" applyNumberFormat="1" applyFont="1" applyFill="1" applyBorder="1" applyAlignment="1">
      <alignment horizontal="left" vertical="center" wrapText="1"/>
    </xf>
    <xf numFmtId="0" fontId="29" fillId="64" borderId="16" xfId="0" applyFont="1" applyFill="1" applyBorder="1" applyAlignment="1">
      <alignment horizontal="left" vertical="center" wrapText="1"/>
    </xf>
    <xf numFmtId="1" fontId="29" fillId="64" borderId="36" xfId="0" applyNumberFormat="1" applyFont="1" applyFill="1" applyBorder="1" applyAlignment="1">
      <alignment horizontal="left" vertical="center" wrapText="1"/>
    </xf>
    <xf numFmtId="1" fontId="29" fillId="64" borderId="37" xfId="0" applyNumberFormat="1" applyFont="1" applyFill="1" applyBorder="1" applyAlignment="1">
      <alignment horizontal="left" vertical="center" wrapText="1"/>
    </xf>
    <xf numFmtId="0" fontId="29" fillId="64" borderId="5" xfId="0" applyFont="1" applyFill="1" applyBorder="1" applyAlignment="1">
      <alignment horizontal="left" vertical="center" wrapText="1"/>
    </xf>
    <xf numFmtId="0" fontId="29" fillId="64" borderId="1" xfId="0" applyFont="1" applyFill="1" applyBorder="1" applyAlignment="1">
      <alignment horizontal="left" vertical="center" wrapText="1"/>
    </xf>
    <xf numFmtId="0" fontId="29" fillId="64" borderId="1" xfId="0" applyFont="1" applyFill="1" applyBorder="1" applyAlignment="1">
      <alignment horizontal="left" vertical="center"/>
    </xf>
    <xf numFmtId="0" fontId="29" fillId="64" borderId="16" xfId="0" applyFont="1" applyFill="1" applyBorder="1" applyAlignment="1">
      <alignment horizontal="left" vertical="center"/>
    </xf>
    <xf numFmtId="0" fontId="29" fillId="64" borderId="5" xfId="0" applyFont="1" applyFill="1" applyBorder="1" applyAlignment="1">
      <alignment horizontal="left" vertical="center"/>
    </xf>
    <xf numFmtId="2" fontId="29" fillId="64" borderId="5" xfId="0" applyNumberFormat="1" applyFont="1" applyFill="1" applyBorder="1" applyAlignment="1">
      <alignment horizontal="left" vertical="center"/>
    </xf>
    <xf numFmtId="2" fontId="29" fillId="64" borderId="1" xfId="0" applyNumberFormat="1" applyFont="1" applyFill="1" applyBorder="1" applyAlignment="1">
      <alignment horizontal="left" vertical="top" wrapText="1"/>
    </xf>
    <xf numFmtId="0" fontId="29" fillId="64" borderId="37" xfId="0" applyFont="1" applyFill="1" applyBorder="1" applyAlignment="1">
      <alignment horizontal="left" vertical="center"/>
    </xf>
    <xf numFmtId="1" fontId="29" fillId="64" borderId="1" xfId="0" applyNumberFormat="1" applyFont="1" applyFill="1" applyBorder="1" applyAlignment="1">
      <alignment vertical="top" wrapText="1"/>
    </xf>
    <xf numFmtId="0" fontId="29" fillId="64" borderId="9" xfId="0" applyFont="1" applyFill="1" applyBorder="1" applyAlignment="1">
      <alignment horizontal="left" vertical="center" wrapText="1"/>
    </xf>
    <xf numFmtId="0" fontId="29" fillId="64" borderId="1" xfId="0" applyFont="1" applyFill="1" applyBorder="1" applyAlignment="1">
      <alignment horizontal="left" vertical="top" wrapText="1"/>
    </xf>
    <xf numFmtId="1" fontId="29" fillId="53" borderId="1" xfId="1" applyNumberFormat="1" applyFont="1" applyFill="1" applyBorder="1" applyAlignment="1">
      <alignment horizontal="left" vertical="center" wrapText="1"/>
    </xf>
    <xf numFmtId="2" fontId="3" fillId="38" borderId="1" xfId="0" applyNumberFormat="1" applyFont="1" applyFill="1" applyBorder="1" applyAlignment="1">
      <alignment horizontal="left" vertical="top" wrapText="1"/>
    </xf>
    <xf numFmtId="0" fontId="3" fillId="38" borderId="1" xfId="0" applyFont="1" applyFill="1" applyBorder="1" applyAlignment="1">
      <alignment horizontal="left" vertical="top" wrapText="1"/>
    </xf>
    <xf numFmtId="49" fontId="3" fillId="38" borderId="1" xfId="0" applyNumberFormat="1" applyFont="1" applyFill="1" applyBorder="1" applyAlignment="1">
      <alignment horizontal="left" vertical="top" wrapText="1"/>
    </xf>
    <xf numFmtId="0" fontId="3" fillId="38" borderId="1" xfId="0" applyFont="1" applyFill="1" applyBorder="1" applyAlignment="1" applyProtection="1">
      <alignment horizontal="left" vertical="top" wrapText="1"/>
      <protection locked="0"/>
    </xf>
    <xf numFmtId="49" fontId="3" fillId="38" borderId="1" xfId="0" applyNumberFormat="1" applyFont="1" applyFill="1" applyBorder="1" applyAlignment="1" applyProtection="1">
      <alignment horizontal="left" vertical="top" wrapText="1"/>
      <protection locked="0"/>
    </xf>
    <xf numFmtId="0" fontId="3" fillId="38" borderId="1" xfId="0" applyFont="1" applyFill="1" applyBorder="1" applyAlignment="1">
      <alignment horizontal="left" vertical="center"/>
    </xf>
    <xf numFmtId="0" fontId="3" fillId="38" borderId="16" xfId="0" applyFont="1" applyFill="1" applyBorder="1" applyAlignment="1">
      <alignment horizontal="left" vertical="center"/>
    </xf>
    <xf numFmtId="0" fontId="3" fillId="38" borderId="36" xfId="0" applyFont="1" applyFill="1" applyBorder="1" applyAlignment="1">
      <alignment horizontal="left" vertical="center"/>
    </xf>
    <xf numFmtId="0" fontId="3" fillId="38" borderId="37" xfId="0" applyFont="1" applyFill="1" applyBorder="1" applyAlignment="1">
      <alignment horizontal="left" vertical="center"/>
    </xf>
    <xf numFmtId="0" fontId="3" fillId="38" borderId="5" xfId="0" applyFont="1" applyFill="1" applyBorder="1" applyAlignment="1">
      <alignment horizontal="left" vertical="center"/>
    </xf>
    <xf numFmtId="2" fontId="3" fillId="38" borderId="5" xfId="0" applyNumberFormat="1" applyFont="1" applyFill="1" applyBorder="1" applyAlignment="1">
      <alignment horizontal="left" vertical="center"/>
    </xf>
    <xf numFmtId="49" fontId="3" fillId="64" borderId="1" xfId="0" applyNumberFormat="1" applyFont="1" applyFill="1" applyBorder="1" applyAlignment="1">
      <alignment vertical="top" wrapText="1"/>
    </xf>
    <xf numFmtId="0" fontId="3" fillId="64" borderId="1" xfId="0" applyFont="1" applyFill="1" applyBorder="1" applyAlignment="1">
      <alignment horizontal="left" vertical="top" wrapText="1"/>
    </xf>
    <xf numFmtId="0" fontId="29" fillId="64" borderId="1" xfId="0" applyFont="1" applyFill="1" applyBorder="1" applyAlignment="1" applyProtection="1">
      <alignment horizontal="left" vertical="top" wrapText="1"/>
      <protection locked="0"/>
    </xf>
    <xf numFmtId="0" fontId="29" fillId="64" borderId="16" xfId="0" applyFont="1" applyFill="1" applyBorder="1" applyAlignment="1">
      <alignment vertical="top" wrapText="1"/>
    </xf>
    <xf numFmtId="0" fontId="29" fillId="64" borderId="20" xfId="0" applyFont="1" applyFill="1" applyBorder="1" applyAlignment="1">
      <alignment horizontal="left" vertical="center"/>
    </xf>
    <xf numFmtId="1" fontId="29" fillId="64" borderId="5" xfId="0" applyNumberFormat="1" applyFont="1" applyFill="1" applyBorder="1" applyAlignment="1">
      <alignment horizontal="left" vertical="center" wrapText="1"/>
    </xf>
    <xf numFmtId="2" fontId="29" fillId="64" borderId="5" xfId="0" applyNumberFormat="1" applyFont="1" applyFill="1" applyBorder="1" applyAlignment="1">
      <alignment horizontal="left" vertical="center" wrapText="1"/>
    </xf>
    <xf numFmtId="1" fontId="3" fillId="64" borderId="16" xfId="0" applyNumberFormat="1" applyFont="1" applyFill="1" applyBorder="1" applyAlignment="1">
      <alignment horizontal="left" vertical="center" wrapText="1"/>
    </xf>
    <xf numFmtId="1" fontId="3" fillId="64" borderId="36" xfId="0" applyNumberFormat="1" applyFont="1" applyFill="1" applyBorder="1" applyAlignment="1">
      <alignment horizontal="left" vertical="center" wrapText="1"/>
    </xf>
    <xf numFmtId="0" fontId="3" fillId="64" borderId="5" xfId="0" applyFont="1" applyFill="1" applyBorder="1" applyAlignment="1">
      <alignment horizontal="left" vertical="center" wrapText="1"/>
    </xf>
    <xf numFmtId="0" fontId="3" fillId="64" borderId="1" xfId="0" applyFont="1" applyFill="1" applyBorder="1" applyAlignment="1">
      <alignment horizontal="left" vertical="center" wrapText="1"/>
    </xf>
    <xf numFmtId="0" fontId="3" fillId="64" borderId="1" xfId="0" applyFont="1" applyFill="1" applyBorder="1" applyAlignment="1">
      <alignment horizontal="left" vertical="center"/>
    </xf>
    <xf numFmtId="0" fontId="3" fillId="64" borderId="16" xfId="0" applyFont="1" applyFill="1" applyBorder="1" applyAlignment="1">
      <alignment horizontal="left" vertical="center"/>
    </xf>
    <xf numFmtId="0" fontId="3" fillId="64" borderId="5" xfId="0" applyFont="1" applyFill="1" applyBorder="1" applyAlignment="1">
      <alignment horizontal="left" vertical="center"/>
    </xf>
    <xf numFmtId="2" fontId="3" fillId="64" borderId="5" xfId="0" applyNumberFormat="1" applyFont="1" applyFill="1" applyBorder="1" applyAlignment="1">
      <alignment horizontal="left" vertical="center"/>
    </xf>
    <xf numFmtId="0" fontId="29" fillId="64" borderId="36" xfId="0" applyFont="1" applyFill="1" applyBorder="1" applyAlignment="1">
      <alignment horizontal="left" vertical="center" wrapText="1"/>
    </xf>
    <xf numFmtId="0" fontId="29" fillId="64" borderId="37" xfId="0" applyFont="1" applyFill="1" applyBorder="1" applyAlignment="1">
      <alignment horizontal="left" vertical="center" wrapText="1"/>
    </xf>
    <xf numFmtId="0" fontId="29" fillId="64" borderId="17" xfId="0" applyFont="1" applyFill="1" applyBorder="1" applyAlignment="1">
      <alignment horizontal="left" vertical="center" wrapText="1"/>
    </xf>
    <xf numFmtId="0" fontId="29" fillId="64" borderId="9" xfId="0" applyFont="1" applyFill="1" applyBorder="1" applyAlignment="1">
      <alignment horizontal="left" vertical="center"/>
    </xf>
    <xf numFmtId="0" fontId="29" fillId="64" borderId="17" xfId="0" applyFont="1" applyFill="1" applyBorder="1" applyAlignment="1">
      <alignment horizontal="left" vertical="center"/>
    </xf>
    <xf numFmtId="2" fontId="29" fillId="64" borderId="17" xfId="0" applyNumberFormat="1" applyFont="1" applyFill="1" applyBorder="1" applyAlignment="1">
      <alignment horizontal="left" vertical="center"/>
    </xf>
    <xf numFmtId="2" fontId="29" fillId="64" borderId="9" xfId="0" applyNumberFormat="1" applyFont="1" applyFill="1" applyBorder="1" applyAlignment="1">
      <alignment horizontal="left" vertical="center" wrapText="1"/>
    </xf>
    <xf numFmtId="0" fontId="29" fillId="65" borderId="1" xfId="0" applyFont="1" applyFill="1" applyBorder="1" applyAlignment="1">
      <alignment horizontal="left" vertical="top" wrapText="1"/>
    </xf>
    <xf numFmtId="0" fontId="3" fillId="65" borderId="1" xfId="0" applyFont="1" applyFill="1" applyBorder="1" applyAlignment="1">
      <alignment horizontal="left" vertical="top" wrapText="1"/>
    </xf>
    <xf numFmtId="49" fontId="3" fillId="65" borderId="1" xfId="0" applyNumberFormat="1" applyFont="1" applyFill="1" applyBorder="1" applyAlignment="1">
      <alignment horizontal="left" vertical="top" wrapText="1"/>
    </xf>
    <xf numFmtId="0" fontId="3" fillId="65" borderId="1" xfId="0" applyFont="1" applyFill="1" applyBorder="1" applyAlignment="1" applyProtection="1">
      <alignment horizontal="left" vertical="top" wrapText="1"/>
      <protection locked="0"/>
    </xf>
    <xf numFmtId="0" fontId="3" fillId="65" borderId="1" xfId="0" applyFont="1" applyFill="1" applyBorder="1" applyAlignment="1">
      <alignment horizontal="left" vertical="top"/>
    </xf>
    <xf numFmtId="0" fontId="3" fillId="65" borderId="1" xfId="0" applyFont="1" applyFill="1" applyBorder="1" applyAlignment="1">
      <alignment horizontal="left" vertical="center"/>
    </xf>
    <xf numFmtId="0" fontId="29" fillId="65" borderId="1" xfId="0" applyFont="1" applyFill="1" applyBorder="1" applyAlignment="1" applyProtection="1">
      <alignment horizontal="left" vertical="top" wrapText="1"/>
      <protection locked="0"/>
    </xf>
    <xf numFmtId="0" fontId="29" fillId="65" borderId="1" xfId="0" applyFont="1" applyFill="1" applyBorder="1" applyAlignment="1">
      <alignment horizontal="left" vertical="top"/>
    </xf>
    <xf numFmtId="0" fontId="29" fillId="65" borderId="1" xfId="0" applyFont="1" applyFill="1" applyBorder="1" applyAlignment="1">
      <alignment horizontal="left" vertical="center"/>
    </xf>
    <xf numFmtId="0" fontId="3" fillId="65" borderId="16" xfId="0" applyFont="1" applyFill="1" applyBorder="1" applyAlignment="1">
      <alignment horizontal="left" vertical="center"/>
    </xf>
    <xf numFmtId="0" fontId="3" fillId="65" borderId="5" xfId="0" applyFont="1" applyFill="1" applyBorder="1" applyAlignment="1">
      <alignment horizontal="left" vertical="center"/>
    </xf>
    <xf numFmtId="0" fontId="3" fillId="65" borderId="36" xfId="0" applyFont="1" applyFill="1" applyBorder="1" applyAlignment="1">
      <alignment horizontal="left" vertical="center"/>
    </xf>
    <xf numFmtId="0" fontId="3" fillId="65" borderId="37" xfId="0" applyFont="1" applyFill="1" applyBorder="1" applyAlignment="1">
      <alignment horizontal="left" vertical="center"/>
    </xf>
    <xf numFmtId="2" fontId="3" fillId="65" borderId="5" xfId="0" applyNumberFormat="1" applyFont="1" applyFill="1" applyBorder="1" applyAlignment="1">
      <alignment horizontal="left" vertical="center"/>
    </xf>
    <xf numFmtId="0" fontId="29" fillId="65" borderId="16" xfId="0" applyFont="1" applyFill="1" applyBorder="1" applyAlignment="1">
      <alignment horizontal="left" vertical="center"/>
    </xf>
    <xf numFmtId="0" fontId="29" fillId="65" borderId="36" xfId="0" applyFont="1" applyFill="1" applyBorder="1" applyAlignment="1">
      <alignment horizontal="left" vertical="center"/>
    </xf>
    <xf numFmtId="0" fontId="29" fillId="65" borderId="37" xfId="0" applyFont="1" applyFill="1" applyBorder="1" applyAlignment="1">
      <alignment horizontal="left" vertical="center"/>
    </xf>
    <xf numFmtId="0" fontId="29" fillId="65" borderId="5" xfId="0" applyFont="1" applyFill="1" applyBorder="1" applyAlignment="1">
      <alignment horizontal="left" vertical="center"/>
    </xf>
    <xf numFmtId="2" fontId="29" fillId="65" borderId="5" xfId="0" applyNumberFormat="1" applyFont="1" applyFill="1" applyBorder="1" applyAlignment="1">
      <alignment horizontal="left" vertical="center"/>
    </xf>
    <xf numFmtId="0" fontId="3" fillId="65" borderId="20" xfId="0" applyFont="1" applyFill="1" applyBorder="1" applyAlignment="1">
      <alignment horizontal="left" vertical="center"/>
    </xf>
    <xf numFmtId="49" fontId="29" fillId="65" borderId="1" xfId="0" applyNumberFormat="1" applyFont="1" applyFill="1" applyBorder="1" applyAlignment="1">
      <alignment horizontal="left" vertical="top" wrapText="1"/>
    </xf>
    <xf numFmtId="0" fontId="29" fillId="46" borderId="1" xfId="0" applyFont="1" applyFill="1" applyBorder="1" applyAlignment="1">
      <alignment horizontal="left" vertical="top" wrapText="1"/>
    </xf>
    <xf numFmtId="49" fontId="29" fillId="46" borderId="1" xfId="0" applyNumberFormat="1" applyFont="1" applyFill="1" applyBorder="1" applyAlignment="1">
      <alignment horizontal="left" vertical="top" wrapText="1"/>
    </xf>
    <xf numFmtId="0" fontId="29" fillId="46" borderId="1" xfId="0" applyFont="1" applyFill="1" applyBorder="1" applyAlignment="1">
      <alignment horizontal="left" vertical="center"/>
    </xf>
    <xf numFmtId="0" fontId="3" fillId="46" borderId="1" xfId="0" applyFont="1" applyFill="1" applyBorder="1" applyAlignment="1">
      <alignment horizontal="left" vertical="top" wrapText="1"/>
    </xf>
    <xf numFmtId="49" fontId="3" fillId="46" borderId="1" xfId="0" applyNumberFormat="1" applyFont="1" applyFill="1" applyBorder="1" applyAlignment="1">
      <alignment horizontal="left" vertical="top" wrapText="1"/>
    </xf>
    <xf numFmtId="0" fontId="3" fillId="46" borderId="1" xfId="0" applyFont="1" applyFill="1" applyBorder="1" applyAlignment="1">
      <alignment horizontal="left" vertical="center"/>
    </xf>
    <xf numFmtId="1" fontId="29" fillId="46" borderId="6" xfId="0" applyNumberFormat="1" applyFont="1" applyFill="1" applyBorder="1" applyAlignment="1">
      <alignment horizontal="left" vertical="center" wrapText="1"/>
    </xf>
    <xf numFmtId="1" fontId="29" fillId="46" borderId="1" xfId="0" applyNumberFormat="1" applyFont="1" applyFill="1" applyBorder="1" applyAlignment="1">
      <alignment horizontal="left" vertical="center" wrapText="1"/>
    </xf>
    <xf numFmtId="1" fontId="29" fillId="46" borderId="16" xfId="0" applyNumberFormat="1" applyFont="1" applyFill="1" applyBorder="1" applyAlignment="1">
      <alignment horizontal="left" vertical="center" wrapText="1"/>
    </xf>
    <xf numFmtId="1" fontId="29" fillId="46" borderId="36" xfId="0" applyNumberFormat="1" applyFont="1" applyFill="1" applyBorder="1" applyAlignment="1">
      <alignment horizontal="left" vertical="center" wrapText="1"/>
    </xf>
    <xf numFmtId="1" fontId="29" fillId="46" borderId="37" xfId="0" applyNumberFormat="1" applyFont="1" applyFill="1" applyBorder="1" applyAlignment="1">
      <alignment horizontal="left" vertical="center" wrapText="1"/>
    </xf>
    <xf numFmtId="1" fontId="29" fillId="46" borderId="5" xfId="0" applyNumberFormat="1" applyFont="1" applyFill="1" applyBorder="1" applyAlignment="1">
      <alignment horizontal="left" vertical="center" wrapText="1"/>
    </xf>
    <xf numFmtId="1" fontId="29" fillId="46" borderId="33" xfId="0" applyNumberFormat="1" applyFont="1" applyFill="1" applyBorder="1" applyAlignment="1">
      <alignment horizontal="left" vertical="center" wrapText="1"/>
    </xf>
    <xf numFmtId="2" fontId="29" fillId="46" borderId="5" xfId="0" applyNumberFormat="1" applyFont="1" applyFill="1" applyBorder="1" applyAlignment="1">
      <alignment horizontal="left" vertical="center" wrapText="1"/>
    </xf>
    <xf numFmtId="0" fontId="29" fillId="46" borderId="16" xfId="0" applyFont="1" applyFill="1" applyBorder="1" applyAlignment="1">
      <alignment horizontal="left" vertical="center"/>
    </xf>
    <xf numFmtId="0" fontId="29" fillId="46" borderId="36" xfId="0" applyFont="1" applyFill="1" applyBorder="1" applyAlignment="1">
      <alignment horizontal="left" vertical="center"/>
    </xf>
    <xf numFmtId="0" fontId="29" fillId="46" borderId="37" xfId="0" applyFont="1" applyFill="1" applyBorder="1" applyAlignment="1">
      <alignment horizontal="left" vertical="center"/>
    </xf>
    <xf numFmtId="0" fontId="29" fillId="46" borderId="5" xfId="0" applyFont="1" applyFill="1" applyBorder="1" applyAlignment="1">
      <alignment horizontal="left" vertical="center"/>
    </xf>
    <xf numFmtId="2" fontId="29" fillId="46" borderId="5" xfId="0" applyNumberFormat="1" applyFont="1" applyFill="1" applyBorder="1" applyAlignment="1">
      <alignment horizontal="left" vertical="center"/>
    </xf>
    <xf numFmtId="1" fontId="3" fillId="46" borderId="6" xfId="0" applyNumberFormat="1" applyFont="1" applyFill="1" applyBorder="1" applyAlignment="1">
      <alignment horizontal="left" vertical="center" wrapText="1"/>
    </xf>
    <xf numFmtId="1" fontId="3" fillId="46" borderId="1" xfId="0" applyNumberFormat="1" applyFont="1" applyFill="1" applyBorder="1" applyAlignment="1">
      <alignment horizontal="left" vertical="center" wrapText="1"/>
    </xf>
    <xf numFmtId="1" fontId="3" fillId="46" borderId="16" xfId="0" applyNumberFormat="1" applyFont="1" applyFill="1" applyBorder="1" applyAlignment="1">
      <alignment horizontal="left" vertical="center" wrapText="1"/>
    </xf>
    <xf numFmtId="1" fontId="3" fillId="46" borderId="36" xfId="0" applyNumberFormat="1" applyFont="1" applyFill="1" applyBorder="1" applyAlignment="1">
      <alignment horizontal="left" vertical="center" wrapText="1"/>
    </xf>
    <xf numFmtId="0" fontId="3" fillId="46" borderId="5" xfId="0" applyFont="1" applyFill="1" applyBorder="1" applyAlignment="1">
      <alignment horizontal="left" vertical="center"/>
    </xf>
    <xf numFmtId="2" fontId="3" fillId="46" borderId="5" xfId="0" applyNumberFormat="1" applyFont="1" applyFill="1" applyBorder="1" applyAlignment="1">
      <alignment horizontal="left" vertical="center"/>
    </xf>
    <xf numFmtId="0" fontId="3" fillId="46" borderId="16" xfId="0" applyFont="1" applyFill="1" applyBorder="1" applyAlignment="1">
      <alignment horizontal="left" vertical="center"/>
    </xf>
    <xf numFmtId="0" fontId="29" fillId="66" borderId="1" xfId="0" applyFont="1" applyFill="1" applyBorder="1" applyAlignment="1">
      <alignment horizontal="left" vertical="top" wrapText="1"/>
    </xf>
    <xf numFmtId="49" fontId="29" fillId="66" borderId="1" xfId="0" applyNumberFormat="1" applyFont="1" applyFill="1" applyBorder="1" applyAlignment="1">
      <alignment horizontal="left" vertical="top" wrapText="1"/>
    </xf>
    <xf numFmtId="0" fontId="29" fillId="66" borderId="1" xfId="0" applyFont="1" applyFill="1" applyBorder="1" applyAlignment="1" applyProtection="1">
      <alignment horizontal="left" vertical="top" wrapText="1"/>
      <protection locked="0"/>
    </xf>
    <xf numFmtId="0" fontId="29" fillId="66" borderId="1" xfId="0" applyFont="1" applyFill="1" applyBorder="1" applyAlignment="1">
      <alignment horizontal="left" vertical="center"/>
    </xf>
    <xf numFmtId="0" fontId="29" fillId="66" borderId="9" xfId="0" applyFont="1" applyFill="1" applyBorder="1" applyAlignment="1">
      <alignment horizontal="left" vertical="center"/>
    </xf>
    <xf numFmtId="0" fontId="29" fillId="66" borderId="16" xfId="0" applyFont="1" applyFill="1" applyBorder="1" applyAlignment="1">
      <alignment horizontal="left" vertical="center"/>
    </xf>
    <xf numFmtId="0" fontId="29" fillId="66" borderId="36" xfId="0" applyFont="1" applyFill="1" applyBorder="1" applyAlignment="1">
      <alignment horizontal="left" vertical="center"/>
    </xf>
    <xf numFmtId="0" fontId="29" fillId="66" borderId="17" xfId="0" applyFont="1" applyFill="1" applyBorder="1" applyAlignment="1">
      <alignment horizontal="left" vertical="center"/>
    </xf>
    <xf numFmtId="0" fontId="29" fillId="66" borderId="20" xfId="0" applyFont="1" applyFill="1" applyBorder="1" applyAlignment="1">
      <alignment horizontal="left" vertical="center"/>
    </xf>
    <xf numFmtId="2" fontId="29" fillId="66" borderId="17" xfId="0" applyNumberFormat="1" applyFont="1" applyFill="1" applyBorder="1" applyAlignment="1">
      <alignment horizontal="left" vertical="center"/>
    </xf>
    <xf numFmtId="0" fontId="29" fillId="66" borderId="1" xfId="0" applyFont="1" applyFill="1" applyBorder="1" applyAlignment="1">
      <alignment horizontal="left" vertical="top"/>
    </xf>
    <xf numFmtId="0" fontId="29" fillId="20" borderId="1" xfId="0" applyFont="1" applyFill="1" applyBorder="1" applyAlignment="1">
      <alignment horizontal="left" vertical="top" wrapText="1"/>
    </xf>
    <xf numFmtId="49" fontId="29" fillId="20" borderId="1" xfId="0" applyNumberFormat="1" applyFont="1" applyFill="1" applyBorder="1" applyAlignment="1">
      <alignment vertical="top" wrapText="1"/>
    </xf>
    <xf numFmtId="0" fontId="29" fillId="20" borderId="1" xfId="0" applyFont="1" applyFill="1" applyBorder="1" applyAlignment="1">
      <alignment vertical="top" wrapText="1"/>
    </xf>
    <xf numFmtId="0" fontId="29" fillId="20" borderId="1" xfId="0" applyFont="1" applyFill="1" applyBorder="1" applyAlignment="1" applyProtection="1">
      <alignment vertical="top" wrapText="1"/>
      <protection locked="0"/>
    </xf>
    <xf numFmtId="1" fontId="29" fillId="20" borderId="1" xfId="0" applyNumberFormat="1" applyFont="1" applyFill="1" applyBorder="1" applyAlignment="1">
      <alignment horizontal="left" vertical="center" wrapText="1"/>
    </xf>
    <xf numFmtId="1" fontId="29" fillId="20" borderId="16" xfId="0" applyNumberFormat="1" applyFont="1" applyFill="1" applyBorder="1" applyAlignment="1">
      <alignment horizontal="left" vertical="center" wrapText="1"/>
    </xf>
    <xf numFmtId="1" fontId="29" fillId="20" borderId="36" xfId="0" applyNumberFormat="1" applyFont="1" applyFill="1" applyBorder="1" applyAlignment="1">
      <alignment horizontal="left" vertical="center" wrapText="1"/>
    </xf>
    <xf numFmtId="1" fontId="29" fillId="20" borderId="37" xfId="0" applyNumberFormat="1" applyFont="1" applyFill="1" applyBorder="1" applyAlignment="1">
      <alignment horizontal="left" vertical="center" wrapText="1"/>
    </xf>
    <xf numFmtId="0" fontId="29" fillId="20" borderId="5" xfId="0" applyFont="1" applyFill="1" applyBorder="1" applyAlignment="1">
      <alignment horizontal="left" vertical="center" wrapText="1"/>
    </xf>
    <xf numFmtId="0" fontId="29" fillId="20" borderId="1" xfId="0" applyFont="1" applyFill="1" applyBorder="1" applyAlignment="1">
      <alignment horizontal="left" vertical="center" wrapText="1"/>
    </xf>
    <xf numFmtId="0" fontId="29" fillId="20" borderId="1" xfId="0" applyFont="1" applyFill="1" applyBorder="1" applyAlignment="1">
      <alignment horizontal="left" vertical="center"/>
    </xf>
    <xf numFmtId="0" fontId="29" fillId="20" borderId="16" xfId="0" applyFont="1" applyFill="1" applyBorder="1" applyAlignment="1">
      <alignment horizontal="left" vertical="center"/>
    </xf>
    <xf numFmtId="0" fontId="29" fillId="20" borderId="5" xfId="0" applyFont="1" applyFill="1" applyBorder="1" applyAlignment="1">
      <alignment horizontal="left" vertical="center"/>
    </xf>
    <xf numFmtId="2" fontId="29" fillId="20" borderId="5" xfId="0" applyNumberFormat="1" applyFont="1" applyFill="1" applyBorder="1" applyAlignment="1">
      <alignment horizontal="left" vertical="center"/>
    </xf>
    <xf numFmtId="0" fontId="29" fillId="20" borderId="16" xfId="0" applyFont="1" applyFill="1" applyBorder="1" applyAlignment="1">
      <alignment horizontal="left" vertical="center" wrapText="1"/>
    </xf>
    <xf numFmtId="1" fontId="29" fillId="20" borderId="5" xfId="0" applyNumberFormat="1" applyFont="1" applyFill="1" applyBorder="1" applyAlignment="1">
      <alignment horizontal="left" vertical="center" wrapText="1"/>
    </xf>
    <xf numFmtId="2" fontId="29" fillId="20" borderId="5" xfId="0" applyNumberFormat="1" applyFont="1" applyFill="1" applyBorder="1" applyAlignment="1">
      <alignment horizontal="left" vertical="center" wrapText="1"/>
    </xf>
    <xf numFmtId="0" fontId="29" fillId="20" borderId="36" xfId="0" applyFont="1" applyFill="1" applyBorder="1" applyAlignment="1">
      <alignment horizontal="left" vertical="center" wrapText="1"/>
    </xf>
    <xf numFmtId="0" fontId="29" fillId="20" borderId="37" xfId="0" applyFont="1" applyFill="1" applyBorder="1" applyAlignment="1">
      <alignment horizontal="left" vertical="center" wrapText="1"/>
    </xf>
    <xf numFmtId="0" fontId="29" fillId="20" borderId="20" xfId="0" applyFont="1" applyFill="1" applyBorder="1" applyAlignment="1">
      <alignment horizontal="left" vertical="center"/>
    </xf>
    <xf numFmtId="0" fontId="29" fillId="67" borderId="1" xfId="0" applyFont="1" applyFill="1" applyBorder="1" applyAlignment="1">
      <alignment horizontal="left" vertical="top" wrapText="1"/>
    </xf>
    <xf numFmtId="0" fontId="29" fillId="67" borderId="5" xfId="0" applyFont="1" applyFill="1" applyBorder="1" applyAlignment="1">
      <alignment horizontal="left" vertical="top"/>
    </xf>
    <xf numFmtId="0" fontId="3" fillId="67" borderId="1" xfId="0" applyFont="1" applyFill="1" applyBorder="1" applyAlignment="1">
      <alignment vertical="top" wrapText="1"/>
    </xf>
    <xf numFmtId="49" fontId="29" fillId="67" borderId="1" xfId="0" applyNumberFormat="1" applyFont="1" applyFill="1" applyBorder="1" applyAlignment="1">
      <alignment vertical="top" wrapText="1"/>
    </xf>
    <xf numFmtId="0" fontId="29" fillId="67" borderId="1" xfId="0" applyFont="1" applyFill="1" applyBorder="1" applyAlignment="1">
      <alignment vertical="top" wrapText="1"/>
    </xf>
    <xf numFmtId="1" fontId="3" fillId="67" borderId="1" xfId="0" applyNumberFormat="1" applyFont="1" applyFill="1" applyBorder="1" applyAlignment="1">
      <alignment horizontal="left" vertical="center" wrapText="1"/>
    </xf>
    <xf numFmtId="0" fontId="29" fillId="67" borderId="1" xfId="0" applyFont="1" applyFill="1" applyBorder="1" applyAlignment="1" applyProtection="1">
      <alignment vertical="top" wrapText="1"/>
      <protection locked="0"/>
    </xf>
    <xf numFmtId="1" fontId="29" fillId="67" borderId="1" xfId="0" applyNumberFormat="1" applyFont="1" applyFill="1" applyBorder="1" applyAlignment="1">
      <alignment horizontal="left" vertical="center" wrapText="1"/>
    </xf>
    <xf numFmtId="49" fontId="3" fillId="67" borderId="1" xfId="0" applyNumberFormat="1" applyFont="1" applyFill="1" applyBorder="1" applyAlignment="1">
      <alignment vertical="top" wrapText="1"/>
    </xf>
    <xf numFmtId="1" fontId="29" fillId="67" borderId="16" xfId="0" applyNumberFormat="1" applyFont="1" applyFill="1" applyBorder="1" applyAlignment="1">
      <alignment horizontal="left" vertical="center" wrapText="1"/>
    </xf>
    <xf numFmtId="1" fontId="3" fillId="67" borderId="16" xfId="0" applyNumberFormat="1" applyFont="1" applyFill="1" applyBorder="1" applyAlignment="1">
      <alignment horizontal="left" vertical="center" wrapText="1"/>
    </xf>
    <xf numFmtId="0" fontId="3" fillId="67" borderId="16" xfId="0" applyFont="1" applyFill="1" applyBorder="1" applyAlignment="1">
      <alignment horizontal="left" vertical="center" wrapText="1"/>
    </xf>
    <xf numFmtId="1" fontId="29" fillId="67" borderId="36" xfId="0" applyNumberFormat="1" applyFont="1" applyFill="1" applyBorder="1" applyAlignment="1">
      <alignment horizontal="left" vertical="center" wrapText="1"/>
    </xf>
    <xf numFmtId="1" fontId="29" fillId="67" borderId="37" xfId="0" applyNumberFormat="1" applyFont="1" applyFill="1" applyBorder="1" applyAlignment="1">
      <alignment horizontal="left" vertical="center" wrapText="1"/>
    </xf>
    <xf numFmtId="0" fontId="29" fillId="67" borderId="5" xfId="0" applyFont="1" applyFill="1" applyBorder="1" applyAlignment="1">
      <alignment horizontal="left" vertical="center" wrapText="1"/>
    </xf>
    <xf numFmtId="0" fontId="29" fillId="67" borderId="1" xfId="0" applyFont="1" applyFill="1" applyBorder="1" applyAlignment="1">
      <alignment horizontal="left" vertical="center" wrapText="1"/>
    </xf>
    <xf numFmtId="0" fontId="29" fillId="67" borderId="1" xfId="0" applyFont="1" applyFill="1" applyBorder="1" applyAlignment="1">
      <alignment horizontal="left" vertical="center"/>
    </xf>
    <xf numFmtId="0" fontId="29" fillId="67" borderId="16" xfId="0" applyFont="1" applyFill="1" applyBorder="1" applyAlignment="1">
      <alignment horizontal="left" vertical="center"/>
    </xf>
    <xf numFmtId="0" fontId="29" fillId="67" borderId="5" xfId="0" applyFont="1" applyFill="1" applyBorder="1" applyAlignment="1">
      <alignment horizontal="left" vertical="center"/>
    </xf>
    <xf numFmtId="2" fontId="29" fillId="67" borderId="5" xfId="0" applyNumberFormat="1" applyFont="1" applyFill="1" applyBorder="1" applyAlignment="1">
      <alignment horizontal="left" vertical="center"/>
    </xf>
    <xf numFmtId="0" fontId="29" fillId="67" borderId="16" xfId="0" applyFont="1" applyFill="1" applyBorder="1" applyAlignment="1">
      <alignment horizontal="left" vertical="center" wrapText="1"/>
    </xf>
    <xf numFmtId="1" fontId="29" fillId="67" borderId="5" xfId="0" applyNumberFormat="1" applyFont="1" applyFill="1" applyBorder="1" applyAlignment="1">
      <alignment horizontal="left" vertical="center" wrapText="1"/>
    </xf>
    <xf numFmtId="2" fontId="29" fillId="67" borderId="5" xfId="0" applyNumberFormat="1" applyFont="1" applyFill="1" applyBorder="1" applyAlignment="1">
      <alignment horizontal="left" vertical="center" wrapText="1"/>
    </xf>
    <xf numFmtId="0" fontId="3" fillId="67" borderId="5" xfId="0" applyFont="1" applyFill="1" applyBorder="1" applyAlignment="1">
      <alignment horizontal="left" vertical="center" wrapText="1"/>
    </xf>
    <xf numFmtId="0" fontId="3" fillId="67" borderId="1" xfId="0" applyFont="1" applyFill="1" applyBorder="1" applyAlignment="1">
      <alignment horizontal="left" vertical="center" wrapText="1"/>
    </xf>
    <xf numFmtId="0" fontId="3" fillId="67" borderId="1" xfId="0" applyFont="1" applyFill="1" applyBorder="1" applyAlignment="1">
      <alignment horizontal="left" vertical="center"/>
    </xf>
    <xf numFmtId="0" fontId="3" fillId="67" borderId="16" xfId="0" applyFont="1" applyFill="1" applyBorder="1" applyAlignment="1">
      <alignment horizontal="left" vertical="center"/>
    </xf>
    <xf numFmtId="0" fontId="3" fillId="67" borderId="5" xfId="0" applyFont="1" applyFill="1" applyBorder="1" applyAlignment="1">
      <alignment horizontal="left" vertical="center"/>
    </xf>
    <xf numFmtId="2" fontId="3" fillId="67" borderId="5" xfId="0" applyNumberFormat="1" applyFont="1" applyFill="1" applyBorder="1" applyAlignment="1">
      <alignment horizontal="left" vertical="center"/>
    </xf>
    <xf numFmtId="0" fontId="29" fillId="67" borderId="36" xfId="0" applyFont="1" applyFill="1" applyBorder="1" applyAlignment="1">
      <alignment horizontal="left" vertical="center" wrapText="1"/>
    </xf>
    <xf numFmtId="0" fontId="29" fillId="67" borderId="37" xfId="0" applyFont="1" applyFill="1" applyBorder="1" applyAlignment="1">
      <alignment horizontal="left" vertical="center" wrapText="1"/>
    </xf>
    <xf numFmtId="0" fontId="29" fillId="67" borderId="20" xfId="0" applyFont="1" applyFill="1" applyBorder="1" applyAlignment="1">
      <alignment horizontal="left" vertical="center"/>
    </xf>
    <xf numFmtId="0" fontId="3" fillId="67" borderId="36" xfId="0" applyFont="1" applyFill="1" applyBorder="1" applyAlignment="1">
      <alignment horizontal="left" vertical="center" wrapText="1"/>
    </xf>
    <xf numFmtId="0" fontId="3" fillId="67" borderId="37" xfId="0" applyFont="1" applyFill="1" applyBorder="1" applyAlignment="1">
      <alignment horizontal="left" vertical="center" wrapText="1"/>
    </xf>
    <xf numFmtId="49" fontId="29" fillId="68" borderId="1" xfId="0" applyNumberFormat="1" applyFont="1" applyFill="1" applyBorder="1" applyAlignment="1">
      <alignment horizontal="left" vertical="top" wrapText="1"/>
    </xf>
    <xf numFmtId="2" fontId="3" fillId="68" borderId="1" xfId="0" applyNumberFormat="1" applyFont="1" applyFill="1" applyBorder="1" applyAlignment="1">
      <alignment horizontal="left" vertical="top" wrapText="1"/>
    </xf>
    <xf numFmtId="2" fontId="29" fillId="68" borderId="1" xfId="0" applyNumberFormat="1" applyFont="1" applyFill="1" applyBorder="1" applyAlignment="1">
      <alignment horizontal="left" vertical="top" wrapText="1"/>
    </xf>
    <xf numFmtId="0" fontId="29" fillId="68" borderId="1" xfId="0" applyFont="1" applyFill="1" applyBorder="1" applyAlignment="1">
      <alignment horizontal="left" vertical="top" wrapText="1"/>
    </xf>
    <xf numFmtId="49" fontId="29" fillId="68" borderId="1" xfId="0" applyNumberFormat="1" applyFont="1" applyFill="1" applyBorder="1" applyAlignment="1">
      <alignment vertical="top" wrapText="1"/>
    </xf>
    <xf numFmtId="0" fontId="29" fillId="68" borderId="1" xfId="0" applyFont="1" applyFill="1" applyBorder="1" applyAlignment="1">
      <alignment vertical="top" wrapText="1"/>
    </xf>
    <xf numFmtId="0" fontId="29" fillId="68" borderId="1" xfId="0" applyFont="1" applyFill="1" applyBorder="1" applyAlignment="1" applyProtection="1">
      <alignment vertical="top" wrapText="1"/>
      <protection locked="0"/>
    </xf>
    <xf numFmtId="1" fontId="29" fillId="68" borderId="1" xfId="0" applyNumberFormat="1" applyFont="1" applyFill="1" applyBorder="1" applyAlignment="1">
      <alignment horizontal="left" vertical="center" wrapText="1"/>
    </xf>
    <xf numFmtId="49" fontId="3" fillId="68" borderId="1" xfId="0" applyNumberFormat="1" applyFont="1" applyFill="1" applyBorder="1" applyAlignment="1">
      <alignment vertical="top" wrapText="1"/>
    </xf>
    <xf numFmtId="0" fontId="3" fillId="68" borderId="1" xfId="0" applyFont="1" applyFill="1" applyBorder="1" applyAlignment="1">
      <alignment vertical="top" wrapText="1"/>
    </xf>
    <xf numFmtId="0" fontId="3" fillId="68" borderId="1" xfId="0" applyFont="1" applyFill="1" applyBorder="1" applyAlignment="1" applyProtection="1">
      <alignment vertical="top" wrapText="1"/>
      <protection locked="0"/>
    </xf>
    <xf numFmtId="1" fontId="3" fillId="68" borderId="1" xfId="0" applyNumberFormat="1" applyFont="1" applyFill="1" applyBorder="1" applyAlignment="1">
      <alignment horizontal="left" vertical="center" wrapText="1"/>
    </xf>
    <xf numFmtId="0" fontId="29" fillId="68" borderId="1" xfId="0" applyFont="1" applyFill="1" applyBorder="1" applyAlignment="1">
      <alignment horizontal="left" vertical="center" wrapText="1"/>
    </xf>
    <xf numFmtId="0" fontId="29" fillId="68" borderId="16" xfId="0" applyFont="1" applyFill="1" applyBorder="1" applyAlignment="1">
      <alignment horizontal="left" vertical="center" wrapText="1"/>
    </xf>
    <xf numFmtId="1" fontId="29" fillId="68" borderId="16" xfId="0" applyNumberFormat="1" applyFont="1" applyFill="1" applyBorder="1" applyAlignment="1">
      <alignment horizontal="left" vertical="center" wrapText="1"/>
    </xf>
    <xf numFmtId="0" fontId="29" fillId="68" borderId="36" xfId="0" applyFont="1" applyFill="1" applyBorder="1" applyAlignment="1">
      <alignment horizontal="left" vertical="center" wrapText="1"/>
    </xf>
    <xf numFmtId="0" fontId="29" fillId="68" borderId="37" xfId="0" applyFont="1" applyFill="1" applyBorder="1" applyAlignment="1">
      <alignment horizontal="left" vertical="center" wrapText="1"/>
    </xf>
    <xf numFmtId="0" fontId="29" fillId="68" borderId="5" xfId="0" applyFont="1" applyFill="1" applyBorder="1" applyAlignment="1">
      <alignment horizontal="left" vertical="center" wrapText="1"/>
    </xf>
    <xf numFmtId="0" fontId="29" fillId="68" borderId="1" xfId="0" applyFont="1" applyFill="1" applyBorder="1" applyAlignment="1">
      <alignment horizontal="left" vertical="center"/>
    </xf>
    <xf numFmtId="0" fontId="29" fillId="68" borderId="16" xfId="0" applyFont="1" applyFill="1" applyBorder="1" applyAlignment="1">
      <alignment horizontal="left" vertical="center"/>
    </xf>
    <xf numFmtId="0" fontId="29" fillId="68" borderId="5" xfId="0" applyFont="1" applyFill="1" applyBorder="1" applyAlignment="1">
      <alignment horizontal="left" vertical="center"/>
    </xf>
    <xf numFmtId="2" fontId="29" fillId="68" borderId="5" xfId="0" applyNumberFormat="1" applyFont="1" applyFill="1" applyBorder="1" applyAlignment="1">
      <alignment horizontal="left" vertical="center"/>
    </xf>
    <xf numFmtId="0" fontId="3" fillId="68" borderId="1" xfId="0" applyFont="1" applyFill="1" applyBorder="1" applyAlignment="1">
      <alignment horizontal="left" vertical="center" wrapText="1"/>
    </xf>
    <xf numFmtId="0" fontId="3" fillId="68" borderId="16" xfId="0" applyFont="1" applyFill="1" applyBorder="1" applyAlignment="1">
      <alignment horizontal="left" vertical="center" wrapText="1"/>
    </xf>
    <xf numFmtId="1" fontId="3" fillId="68" borderId="16" xfId="0" applyNumberFormat="1" applyFont="1" applyFill="1" applyBorder="1" applyAlignment="1">
      <alignment horizontal="left" vertical="center" wrapText="1"/>
    </xf>
    <xf numFmtId="0" fontId="3" fillId="68" borderId="36" xfId="0" applyFont="1" applyFill="1" applyBorder="1" applyAlignment="1">
      <alignment horizontal="left" vertical="center" wrapText="1"/>
    </xf>
    <xf numFmtId="0" fontId="3" fillId="68" borderId="37" xfId="0" applyFont="1" applyFill="1" applyBorder="1" applyAlignment="1">
      <alignment horizontal="left" vertical="center" wrapText="1"/>
    </xf>
    <xf numFmtId="0" fontId="3" fillId="68" borderId="5" xfId="0" applyFont="1" applyFill="1" applyBorder="1" applyAlignment="1">
      <alignment horizontal="left" vertical="center" wrapText="1"/>
    </xf>
    <xf numFmtId="0" fontId="3" fillId="68" borderId="1" xfId="0" applyFont="1" applyFill="1" applyBorder="1" applyAlignment="1">
      <alignment horizontal="left" vertical="center"/>
    </xf>
    <xf numFmtId="0" fontId="3" fillId="68" borderId="16" xfId="0" applyFont="1" applyFill="1" applyBorder="1" applyAlignment="1">
      <alignment horizontal="left" vertical="center"/>
    </xf>
    <xf numFmtId="0" fontId="3" fillId="68" borderId="5" xfId="0" applyFont="1" applyFill="1" applyBorder="1" applyAlignment="1">
      <alignment horizontal="left" vertical="center"/>
    </xf>
    <xf numFmtId="2" fontId="3" fillId="68" borderId="5" xfId="0" applyNumberFormat="1" applyFont="1" applyFill="1" applyBorder="1" applyAlignment="1">
      <alignment horizontal="left" vertical="center"/>
    </xf>
    <xf numFmtId="2" fontId="29" fillId="68" borderId="1" xfId="0" applyNumberFormat="1" applyFont="1" applyFill="1" applyBorder="1" applyAlignment="1">
      <alignment horizontal="left" vertical="center"/>
    </xf>
    <xf numFmtId="0" fontId="3" fillId="68" borderId="20" xfId="0" applyFont="1" applyFill="1" applyBorder="1" applyAlignment="1">
      <alignment horizontal="left" vertical="center"/>
    </xf>
    <xf numFmtId="0" fontId="29" fillId="68" borderId="20" xfId="0" applyFont="1" applyFill="1" applyBorder="1" applyAlignment="1">
      <alignment horizontal="left" vertical="center"/>
    </xf>
    <xf numFmtId="1" fontId="3" fillId="68" borderId="36" xfId="0" applyNumberFormat="1" applyFont="1" applyFill="1" applyBorder="1" applyAlignment="1">
      <alignment horizontal="left" vertical="center" wrapText="1"/>
    </xf>
    <xf numFmtId="1" fontId="3" fillId="68" borderId="37" xfId="0" applyNumberFormat="1" applyFont="1" applyFill="1" applyBorder="1" applyAlignment="1">
      <alignment horizontal="left" vertical="center" wrapText="1"/>
    </xf>
    <xf numFmtId="2" fontId="3" fillId="68" borderId="1" xfId="0" applyNumberFormat="1" applyFont="1" applyFill="1" applyBorder="1" applyAlignment="1">
      <alignment horizontal="left" vertical="center"/>
    </xf>
    <xf numFmtId="1" fontId="29" fillId="68" borderId="36" xfId="0" applyNumberFormat="1" applyFont="1" applyFill="1" applyBorder="1" applyAlignment="1">
      <alignment horizontal="left" vertical="center" wrapText="1"/>
    </xf>
    <xf numFmtId="2" fontId="29" fillId="68" borderId="16" xfId="0" applyNumberFormat="1" applyFont="1" applyFill="1" applyBorder="1" applyAlignment="1">
      <alignment horizontal="left" vertical="center"/>
    </xf>
    <xf numFmtId="0" fontId="29" fillId="49" borderId="1" xfId="0" applyFont="1" applyFill="1" applyBorder="1" applyAlignment="1">
      <alignment horizontal="left" vertical="top" wrapText="1"/>
    </xf>
    <xf numFmtId="49" fontId="29" fillId="49" borderId="1" xfId="0" applyNumberFormat="1" applyFont="1" applyFill="1" applyBorder="1" applyAlignment="1">
      <alignment vertical="top" wrapText="1"/>
    </xf>
    <xf numFmtId="0" fontId="29" fillId="49" borderId="1" xfId="0" applyFont="1" applyFill="1" applyBorder="1" applyAlignment="1" applyProtection="1">
      <alignment vertical="top" wrapText="1"/>
      <protection locked="0"/>
    </xf>
    <xf numFmtId="1" fontId="29" fillId="49" borderId="1" xfId="0" applyNumberFormat="1" applyFont="1" applyFill="1" applyBorder="1" applyAlignment="1">
      <alignment horizontal="left" vertical="center" wrapText="1"/>
    </xf>
    <xf numFmtId="0" fontId="3" fillId="49" borderId="1" xfId="0" applyFont="1" applyFill="1" applyBorder="1" applyAlignment="1">
      <alignment vertical="top" wrapText="1"/>
    </xf>
    <xf numFmtId="0" fontId="29" fillId="49" borderId="1" xfId="0" applyFont="1" applyFill="1" applyBorder="1" applyAlignment="1">
      <alignment horizontal="left" vertical="center" wrapText="1"/>
    </xf>
    <xf numFmtId="1" fontId="29" fillId="49" borderId="16" xfId="0" applyNumberFormat="1" applyFont="1" applyFill="1" applyBorder="1" applyAlignment="1">
      <alignment horizontal="left" vertical="center" wrapText="1"/>
    </xf>
    <xf numFmtId="0" fontId="29" fillId="49" borderId="16" xfId="0" applyFont="1" applyFill="1" applyBorder="1" applyAlignment="1">
      <alignment horizontal="left" vertical="center" wrapText="1"/>
    </xf>
    <xf numFmtId="0" fontId="29" fillId="49" borderId="36" xfId="0" applyFont="1" applyFill="1" applyBorder="1" applyAlignment="1">
      <alignment horizontal="left" vertical="center" wrapText="1"/>
    </xf>
    <xf numFmtId="1" fontId="29" fillId="49" borderId="37" xfId="0" applyNumberFormat="1" applyFont="1" applyFill="1" applyBorder="1" applyAlignment="1">
      <alignment horizontal="left" vertical="center" wrapText="1"/>
    </xf>
    <xf numFmtId="0" fontId="29" fillId="49" borderId="5" xfId="0" applyFont="1" applyFill="1" applyBorder="1" applyAlignment="1">
      <alignment horizontal="left" vertical="center" wrapText="1"/>
    </xf>
    <xf numFmtId="0" fontId="29" fillId="49" borderId="1" xfId="0" applyFont="1" applyFill="1" applyBorder="1" applyAlignment="1">
      <alignment horizontal="left" vertical="center"/>
    </xf>
    <xf numFmtId="0" fontId="29" fillId="49" borderId="16" xfId="0" applyFont="1" applyFill="1" applyBorder="1" applyAlignment="1">
      <alignment horizontal="left" vertical="center"/>
    </xf>
    <xf numFmtId="0" fontId="29" fillId="49" borderId="5" xfId="0" applyFont="1" applyFill="1" applyBorder="1" applyAlignment="1">
      <alignment horizontal="left" vertical="center"/>
    </xf>
    <xf numFmtId="2" fontId="29" fillId="49" borderId="5" xfId="0" applyNumberFormat="1" applyFont="1" applyFill="1" applyBorder="1" applyAlignment="1">
      <alignment horizontal="left" vertical="center"/>
    </xf>
    <xf numFmtId="1" fontId="3" fillId="49" borderId="16" xfId="0" applyNumberFormat="1" applyFont="1" applyFill="1" applyBorder="1" applyAlignment="1">
      <alignment horizontal="left" vertical="center" wrapText="1"/>
    </xf>
    <xf numFmtId="0" fontId="3" fillId="49" borderId="16" xfId="0" applyFont="1" applyFill="1" applyBorder="1" applyAlignment="1">
      <alignment horizontal="left" vertical="center" wrapText="1"/>
    </xf>
    <xf numFmtId="1" fontId="29" fillId="49" borderId="36" xfId="0" applyNumberFormat="1" applyFont="1" applyFill="1" applyBorder="1" applyAlignment="1">
      <alignment horizontal="left" vertical="center" wrapText="1"/>
    </xf>
    <xf numFmtId="0" fontId="3" fillId="49" borderId="1" xfId="0" applyFont="1" applyFill="1" applyBorder="1" applyAlignment="1">
      <alignment horizontal="left" vertical="top" wrapText="1"/>
    </xf>
    <xf numFmtId="0" fontId="3" fillId="49" borderId="5" xfId="0" applyFont="1" applyFill="1" applyBorder="1" applyAlignment="1">
      <alignment horizontal="left" vertical="top"/>
    </xf>
    <xf numFmtId="49" fontId="3" fillId="49" borderId="1" xfId="0" applyNumberFormat="1" applyFont="1" applyFill="1" applyBorder="1" applyAlignment="1">
      <alignment vertical="top" wrapText="1"/>
    </xf>
    <xf numFmtId="0" fontId="3" fillId="49" borderId="1" xfId="0" applyFont="1" applyFill="1" applyBorder="1" applyAlignment="1" applyProtection="1">
      <alignment vertical="top" wrapText="1"/>
      <protection locked="0"/>
    </xf>
    <xf numFmtId="0" fontId="29" fillId="49" borderId="1" xfId="0" applyFont="1" applyFill="1" applyBorder="1" applyAlignment="1" applyProtection="1">
      <alignment horizontal="left" vertical="top" wrapText="1"/>
      <protection locked="0"/>
    </xf>
    <xf numFmtId="0" fontId="3" fillId="49" borderId="1" xfId="0" applyFont="1" applyFill="1" applyBorder="1" applyAlignment="1" applyProtection="1">
      <alignment horizontal="left" vertical="top" wrapText="1"/>
      <protection locked="0"/>
    </xf>
    <xf numFmtId="0" fontId="29" fillId="49" borderId="37" xfId="0" applyFont="1" applyFill="1" applyBorder="1" applyAlignment="1">
      <alignment horizontal="left" vertical="center" wrapText="1"/>
    </xf>
    <xf numFmtId="1" fontId="3" fillId="49" borderId="36" xfId="0" applyNumberFormat="1" applyFont="1" applyFill="1" applyBorder="1" applyAlignment="1">
      <alignment horizontal="left" vertical="center" wrapText="1"/>
    </xf>
    <xf numFmtId="1" fontId="3" fillId="49" borderId="37" xfId="0" applyNumberFormat="1" applyFont="1" applyFill="1" applyBorder="1" applyAlignment="1">
      <alignment horizontal="left" vertical="center" wrapText="1"/>
    </xf>
    <xf numFmtId="0" fontId="3" fillId="49" borderId="5" xfId="0" applyFont="1" applyFill="1" applyBorder="1" applyAlignment="1">
      <alignment horizontal="left" vertical="center" wrapText="1"/>
    </xf>
    <xf numFmtId="0" fontId="3" fillId="49" borderId="1" xfId="0" applyFont="1" applyFill="1" applyBorder="1" applyAlignment="1">
      <alignment horizontal="left" vertical="center" wrapText="1"/>
    </xf>
    <xf numFmtId="0" fontId="3" fillId="49" borderId="1" xfId="0" applyFont="1" applyFill="1" applyBorder="1" applyAlignment="1">
      <alignment horizontal="left" vertical="center"/>
    </xf>
    <xf numFmtId="0" fontId="3" fillId="49" borderId="16" xfId="0" applyFont="1" applyFill="1" applyBorder="1" applyAlignment="1">
      <alignment horizontal="left" vertical="center"/>
    </xf>
    <xf numFmtId="0" fontId="3" fillId="49" borderId="5" xfId="0" applyFont="1" applyFill="1" applyBorder="1" applyAlignment="1">
      <alignment horizontal="left" vertical="center"/>
    </xf>
    <xf numFmtId="2" fontId="3" fillId="49" borderId="5" xfId="0" applyNumberFormat="1" applyFont="1" applyFill="1" applyBorder="1" applyAlignment="1">
      <alignment horizontal="left" vertical="center"/>
    </xf>
    <xf numFmtId="0" fontId="29" fillId="49" borderId="20" xfId="0" applyFont="1" applyFill="1" applyBorder="1" applyAlignment="1">
      <alignment horizontal="left" vertical="center"/>
    </xf>
    <xf numFmtId="1" fontId="29" fillId="49" borderId="5" xfId="0" applyNumberFormat="1" applyFont="1" applyFill="1" applyBorder="1" applyAlignment="1">
      <alignment horizontal="left" vertical="center" wrapText="1"/>
    </xf>
    <xf numFmtId="2" fontId="29" fillId="49" borderId="5" xfId="0" applyNumberFormat="1" applyFont="1" applyFill="1" applyBorder="1" applyAlignment="1">
      <alignment horizontal="left" vertical="center" wrapText="1"/>
    </xf>
    <xf numFmtId="1" fontId="3" fillId="49" borderId="5" xfId="0" applyNumberFormat="1" applyFont="1" applyFill="1" applyBorder="1" applyAlignment="1">
      <alignment horizontal="left" vertical="center" wrapText="1"/>
    </xf>
    <xf numFmtId="1" fontId="3" fillId="49" borderId="20" xfId="0" applyNumberFormat="1" applyFont="1" applyFill="1" applyBorder="1" applyAlignment="1">
      <alignment horizontal="left" vertical="center" wrapText="1"/>
    </xf>
    <xf numFmtId="2" fontId="3" fillId="49" borderId="5" xfId="0" applyNumberFormat="1" applyFont="1" applyFill="1" applyBorder="1" applyAlignment="1">
      <alignment horizontal="left" vertical="center" wrapText="1"/>
    </xf>
    <xf numFmtId="0" fontId="29" fillId="69" borderId="1" xfId="0" applyFont="1" applyFill="1" applyBorder="1" applyAlignment="1">
      <alignment horizontal="left" vertical="top" wrapText="1"/>
    </xf>
    <xf numFmtId="49" fontId="29" fillId="69" borderId="1" xfId="0" applyNumberFormat="1" applyFont="1" applyFill="1" applyBorder="1" applyAlignment="1">
      <alignment horizontal="left" vertical="top" wrapText="1"/>
    </xf>
    <xf numFmtId="0" fontId="29" fillId="69" borderId="1" xfId="0" applyFont="1" applyFill="1" applyBorder="1" applyAlignment="1" applyProtection="1">
      <alignment horizontal="left" vertical="top" wrapText="1"/>
      <protection locked="0"/>
    </xf>
    <xf numFmtId="0" fontId="29" fillId="69" borderId="1" xfId="0" applyFont="1" applyFill="1" applyBorder="1" applyAlignment="1">
      <alignment horizontal="left" vertical="top"/>
    </xf>
    <xf numFmtId="0" fontId="29" fillId="69" borderId="1" xfId="0" applyFont="1" applyFill="1" applyBorder="1" applyAlignment="1">
      <alignment horizontal="left" vertical="center"/>
    </xf>
    <xf numFmtId="0" fontId="29" fillId="69" borderId="16" xfId="0" applyFont="1" applyFill="1" applyBorder="1" applyAlignment="1">
      <alignment horizontal="left" vertical="center"/>
    </xf>
    <xf numFmtId="0" fontId="29" fillId="69" borderId="36" xfId="0" applyFont="1" applyFill="1" applyBorder="1" applyAlignment="1">
      <alignment horizontal="left" vertical="center"/>
    </xf>
    <xf numFmtId="0" fontId="29" fillId="69" borderId="37" xfId="0" applyFont="1" applyFill="1" applyBorder="1" applyAlignment="1">
      <alignment horizontal="left" vertical="center"/>
    </xf>
    <xf numFmtId="0" fontId="29" fillId="69" borderId="17" xfId="0" applyFont="1" applyFill="1" applyBorder="1" applyAlignment="1">
      <alignment horizontal="left" vertical="center"/>
    </xf>
    <xf numFmtId="0" fontId="29" fillId="69" borderId="20" xfId="0" applyFont="1" applyFill="1" applyBorder="1" applyAlignment="1">
      <alignment horizontal="left" vertical="center"/>
    </xf>
    <xf numFmtId="2" fontId="29" fillId="69" borderId="17" xfId="0" applyNumberFormat="1" applyFont="1" applyFill="1" applyBorder="1" applyAlignment="1">
      <alignment horizontal="left" vertical="center"/>
    </xf>
    <xf numFmtId="49" fontId="29" fillId="69" borderId="1" xfId="0" applyNumberFormat="1" applyFont="1" applyFill="1" applyBorder="1" applyAlignment="1" applyProtection="1">
      <alignment horizontal="left" vertical="top" wrapText="1"/>
      <protection locked="0"/>
    </xf>
    <xf numFmtId="0" fontId="29" fillId="69" borderId="6" xfId="0" applyFont="1" applyFill="1" applyBorder="1" applyAlignment="1">
      <alignment horizontal="left" vertical="top" wrapText="1"/>
    </xf>
    <xf numFmtId="0" fontId="29" fillId="69" borderId="5" xfId="0" applyFont="1" applyFill="1" applyBorder="1" applyAlignment="1">
      <alignment horizontal="left" vertical="center"/>
    </xf>
    <xf numFmtId="2" fontId="29" fillId="69" borderId="5" xfId="0" applyNumberFormat="1" applyFont="1" applyFill="1" applyBorder="1" applyAlignment="1">
      <alignment horizontal="left" vertical="center"/>
    </xf>
    <xf numFmtId="0" fontId="3" fillId="44" borderId="1" xfId="0" applyFont="1" applyFill="1" applyBorder="1" applyAlignment="1">
      <alignment horizontal="left" vertical="center"/>
    </xf>
    <xf numFmtId="0" fontId="3" fillId="44" borderId="16" xfId="0" applyFont="1" applyFill="1" applyBorder="1" applyAlignment="1">
      <alignment horizontal="left" vertical="center"/>
    </xf>
    <xf numFmtId="0" fontId="3" fillId="44" borderId="5" xfId="0" applyFont="1" applyFill="1" applyBorder="1" applyAlignment="1">
      <alignment horizontal="left" vertical="center"/>
    </xf>
    <xf numFmtId="2" fontId="3" fillId="44" borderId="5" xfId="0" applyNumberFormat="1" applyFont="1" applyFill="1" applyBorder="1" applyAlignment="1">
      <alignment horizontal="left" vertical="center"/>
    </xf>
    <xf numFmtId="0" fontId="29" fillId="70" borderId="1" xfId="0" applyFont="1" applyFill="1" applyBorder="1" applyAlignment="1">
      <alignment horizontal="left" vertical="top" wrapText="1"/>
    </xf>
    <xf numFmtId="0" fontId="29" fillId="70" borderId="1" xfId="0" applyFont="1" applyFill="1" applyBorder="1" applyAlignment="1">
      <alignment vertical="top" wrapText="1"/>
    </xf>
    <xf numFmtId="49" fontId="29" fillId="70" borderId="1" xfId="0" applyNumberFormat="1" applyFont="1" applyFill="1" applyBorder="1" applyAlignment="1">
      <alignment vertical="top" wrapText="1"/>
    </xf>
    <xf numFmtId="0" fontId="29" fillId="70" borderId="1" xfId="0" applyFont="1" applyFill="1" applyBorder="1" applyAlignment="1" applyProtection="1">
      <alignment vertical="top" wrapText="1"/>
      <protection locked="0"/>
    </xf>
    <xf numFmtId="1" fontId="29" fillId="70" borderId="1" xfId="0" applyNumberFormat="1" applyFont="1" applyFill="1" applyBorder="1" applyAlignment="1">
      <alignment horizontal="left" vertical="center" wrapText="1"/>
    </xf>
    <xf numFmtId="0" fontId="3" fillId="70" borderId="1" xfId="0" applyFont="1" applyFill="1" applyBorder="1" applyAlignment="1">
      <alignment vertical="top" wrapText="1"/>
    </xf>
    <xf numFmtId="0" fontId="3" fillId="70" borderId="1" xfId="0" applyFont="1" applyFill="1" applyBorder="1" applyAlignment="1" applyProtection="1">
      <alignment vertical="top" wrapText="1"/>
      <protection locked="0"/>
    </xf>
    <xf numFmtId="1" fontId="3" fillId="70" borderId="1" xfId="0" applyNumberFormat="1" applyFont="1" applyFill="1" applyBorder="1" applyAlignment="1">
      <alignment horizontal="left" vertical="center" wrapText="1"/>
    </xf>
    <xf numFmtId="1" fontId="29" fillId="70" borderId="16" xfId="0" applyNumberFormat="1" applyFont="1" applyFill="1" applyBorder="1" applyAlignment="1">
      <alignment horizontal="left" vertical="center" wrapText="1"/>
    </xf>
    <xf numFmtId="0" fontId="29" fillId="70" borderId="16" xfId="0" applyFont="1" applyFill="1" applyBorder="1" applyAlignment="1">
      <alignment horizontal="left" vertical="center" wrapText="1"/>
    </xf>
    <xf numFmtId="1" fontId="29" fillId="70" borderId="36" xfId="0" applyNumberFormat="1" applyFont="1" applyFill="1" applyBorder="1" applyAlignment="1">
      <alignment horizontal="left" vertical="center" wrapText="1"/>
    </xf>
    <xf numFmtId="1" fontId="29" fillId="70" borderId="37" xfId="0" applyNumberFormat="1" applyFont="1" applyFill="1" applyBorder="1" applyAlignment="1">
      <alignment horizontal="left" vertical="center" wrapText="1"/>
    </xf>
    <xf numFmtId="0" fontId="29" fillId="70" borderId="5" xfId="0" applyFont="1" applyFill="1" applyBorder="1" applyAlignment="1">
      <alignment horizontal="left" vertical="center" wrapText="1"/>
    </xf>
    <xf numFmtId="0" fontId="29" fillId="70" borderId="1" xfId="0" applyFont="1" applyFill="1" applyBorder="1" applyAlignment="1">
      <alignment horizontal="left" vertical="center" wrapText="1"/>
    </xf>
    <xf numFmtId="0" fontId="29" fillId="70" borderId="1" xfId="0" applyFont="1" applyFill="1" applyBorder="1" applyAlignment="1">
      <alignment horizontal="left" vertical="center"/>
    </xf>
    <xf numFmtId="0" fontId="29" fillId="70" borderId="16" xfId="0" applyFont="1" applyFill="1" applyBorder="1" applyAlignment="1">
      <alignment horizontal="left" vertical="center"/>
    </xf>
    <xf numFmtId="0" fontId="29" fillId="70" borderId="5" xfId="0" applyFont="1" applyFill="1" applyBorder="1" applyAlignment="1">
      <alignment horizontal="left" vertical="center"/>
    </xf>
    <xf numFmtId="2" fontId="29" fillId="70" borderId="5" xfId="0" applyNumberFormat="1" applyFont="1" applyFill="1" applyBorder="1" applyAlignment="1">
      <alignment horizontal="left" vertical="center"/>
    </xf>
    <xf numFmtId="0" fontId="29" fillId="70" borderId="20" xfId="0" applyFont="1" applyFill="1" applyBorder="1" applyAlignment="1">
      <alignment horizontal="left" vertical="center"/>
    </xf>
    <xf numFmtId="0" fontId="29" fillId="70" borderId="36" xfId="0" applyFont="1" applyFill="1" applyBorder="1" applyAlignment="1">
      <alignment horizontal="left" vertical="center" wrapText="1"/>
    </xf>
    <xf numFmtId="0" fontId="29" fillId="70" borderId="37" xfId="0" applyFont="1" applyFill="1" applyBorder="1" applyAlignment="1">
      <alignment horizontal="left" vertical="center" wrapText="1"/>
    </xf>
    <xf numFmtId="0" fontId="3" fillId="70" borderId="1" xfId="0" applyFont="1" applyFill="1" applyBorder="1" applyAlignment="1">
      <alignment horizontal="left" vertical="center" wrapText="1"/>
    </xf>
    <xf numFmtId="0" fontId="3" fillId="70" borderId="16" xfId="0" applyFont="1" applyFill="1" applyBorder="1" applyAlignment="1">
      <alignment horizontal="left" vertical="center" wrapText="1"/>
    </xf>
    <xf numFmtId="0" fontId="3" fillId="70" borderId="36" xfId="0" applyFont="1" applyFill="1" applyBorder="1" applyAlignment="1">
      <alignment horizontal="left" vertical="center" wrapText="1"/>
    </xf>
    <xf numFmtId="0" fontId="3" fillId="70" borderId="37" xfId="0" applyFont="1" applyFill="1" applyBorder="1" applyAlignment="1">
      <alignment horizontal="left" vertical="center" wrapText="1"/>
    </xf>
    <xf numFmtId="0" fontId="3" fillId="70" borderId="5" xfId="0" applyFont="1" applyFill="1" applyBorder="1" applyAlignment="1">
      <alignment horizontal="left" vertical="center" wrapText="1"/>
    </xf>
    <xf numFmtId="0" fontId="3" fillId="70" borderId="1" xfId="0" applyFont="1" applyFill="1" applyBorder="1" applyAlignment="1">
      <alignment horizontal="left" vertical="center"/>
    </xf>
    <xf numFmtId="0" fontId="3" fillId="70" borderId="16" xfId="0" applyFont="1" applyFill="1" applyBorder="1" applyAlignment="1">
      <alignment horizontal="left" vertical="center"/>
    </xf>
    <xf numFmtId="0" fontId="3" fillId="70" borderId="5" xfId="0" applyFont="1" applyFill="1" applyBorder="1" applyAlignment="1">
      <alignment horizontal="left" vertical="center"/>
    </xf>
    <xf numFmtId="2" fontId="3" fillId="70" borderId="5" xfId="0" applyNumberFormat="1" applyFont="1" applyFill="1" applyBorder="1" applyAlignment="1">
      <alignment horizontal="left" vertical="center"/>
    </xf>
    <xf numFmtId="0" fontId="29" fillId="70" borderId="20" xfId="0" applyFont="1" applyFill="1" applyBorder="1" applyAlignment="1">
      <alignment horizontal="left" vertical="center" wrapText="1"/>
    </xf>
    <xf numFmtId="2" fontId="29" fillId="70" borderId="5" xfId="0" applyNumberFormat="1" applyFont="1" applyFill="1" applyBorder="1" applyAlignment="1">
      <alignment horizontal="left" vertical="center" wrapText="1"/>
    </xf>
    <xf numFmtId="0" fontId="29" fillId="70" borderId="17" xfId="0" applyFont="1" applyFill="1" applyBorder="1" applyAlignment="1">
      <alignment horizontal="left" vertical="center" wrapText="1"/>
    </xf>
    <xf numFmtId="0" fontId="29" fillId="70" borderId="9" xfId="0" applyFont="1" applyFill="1" applyBorder="1" applyAlignment="1">
      <alignment horizontal="left" vertical="center" wrapText="1"/>
    </xf>
    <xf numFmtId="0" fontId="29" fillId="70" borderId="9" xfId="0" applyFont="1" applyFill="1" applyBorder="1" applyAlignment="1">
      <alignment horizontal="left" vertical="center"/>
    </xf>
    <xf numFmtId="0" fontId="29" fillId="70" borderId="17" xfId="0" applyFont="1" applyFill="1" applyBorder="1" applyAlignment="1">
      <alignment horizontal="left" vertical="center"/>
    </xf>
    <xf numFmtId="2" fontId="29" fillId="70" borderId="17" xfId="0" applyNumberFormat="1" applyFont="1" applyFill="1" applyBorder="1" applyAlignment="1">
      <alignment horizontal="left" vertical="center"/>
    </xf>
    <xf numFmtId="1" fontId="29" fillId="70" borderId="5" xfId="0" applyNumberFormat="1" applyFont="1" applyFill="1" applyBorder="1" applyAlignment="1">
      <alignment horizontal="left" vertical="center" wrapText="1"/>
    </xf>
    <xf numFmtId="0" fontId="3" fillId="44" borderId="1" xfId="0" applyFont="1" applyFill="1" applyBorder="1" applyAlignment="1">
      <alignment horizontal="left" vertical="top" wrapText="1"/>
    </xf>
    <xf numFmtId="49" fontId="3" fillId="44" borderId="1" xfId="0" applyNumberFormat="1" applyFont="1" applyFill="1" applyBorder="1" applyAlignment="1">
      <alignment horizontal="left" vertical="top" wrapText="1"/>
    </xf>
    <xf numFmtId="0" fontId="3" fillId="44" borderId="36" xfId="0" applyFont="1" applyFill="1" applyBorder="1" applyAlignment="1">
      <alignment horizontal="left" vertical="center"/>
    </xf>
    <xf numFmtId="0" fontId="3" fillId="44" borderId="37" xfId="0" applyFont="1" applyFill="1" applyBorder="1" applyAlignment="1">
      <alignment horizontal="left" vertical="center"/>
    </xf>
    <xf numFmtId="49" fontId="29" fillId="20" borderId="1" xfId="0" applyNumberFormat="1" applyFont="1" applyFill="1" applyBorder="1" applyAlignment="1">
      <alignment horizontal="left" vertical="top" wrapText="1"/>
    </xf>
    <xf numFmtId="2" fontId="29" fillId="20" borderId="1" xfId="0" applyNumberFormat="1" applyFont="1" applyFill="1" applyBorder="1" applyAlignment="1">
      <alignment horizontal="left" vertical="center"/>
    </xf>
    <xf numFmtId="0" fontId="29" fillId="71" borderId="1" xfId="0" applyFont="1" applyFill="1" applyBorder="1" applyAlignment="1">
      <alignment horizontal="left" vertical="top" wrapText="1"/>
    </xf>
    <xf numFmtId="0" fontId="3" fillId="71" borderId="1" xfId="0" applyFont="1" applyFill="1" applyBorder="1" applyAlignment="1">
      <alignment horizontal="left" vertical="top" wrapText="1"/>
    </xf>
    <xf numFmtId="49" fontId="3" fillId="71" borderId="1" xfId="0" applyNumberFormat="1" applyFont="1" applyFill="1" applyBorder="1" applyAlignment="1">
      <alignment horizontal="left" vertical="top" wrapText="1"/>
    </xf>
    <xf numFmtId="0" fontId="3" fillId="71" borderId="1" xfId="0" applyFont="1" applyFill="1" applyBorder="1" applyAlignment="1" applyProtection="1">
      <alignment horizontal="left" vertical="top" wrapText="1"/>
      <protection locked="0"/>
    </xf>
    <xf numFmtId="49" fontId="3" fillId="71" borderId="1" xfId="0" applyNumberFormat="1" applyFont="1" applyFill="1" applyBorder="1" applyAlignment="1" applyProtection="1">
      <alignment horizontal="left" vertical="top" wrapText="1"/>
      <protection locked="0"/>
    </xf>
    <xf numFmtId="0" fontId="3" fillId="71" borderId="1" xfId="0" applyFont="1" applyFill="1" applyBorder="1" applyAlignment="1">
      <alignment horizontal="left" vertical="center"/>
    </xf>
    <xf numFmtId="0" fontId="3" fillId="71" borderId="1" xfId="0" applyFont="1" applyFill="1" applyBorder="1" applyAlignment="1">
      <alignment horizontal="left" vertical="center" wrapText="1"/>
    </xf>
    <xf numFmtId="0" fontId="3" fillId="71" borderId="16" xfId="0" applyFont="1" applyFill="1" applyBorder="1" applyAlignment="1">
      <alignment horizontal="left" vertical="center" wrapText="1"/>
    </xf>
    <xf numFmtId="0" fontId="3" fillId="71" borderId="36" xfId="0" applyFont="1" applyFill="1" applyBorder="1" applyAlignment="1">
      <alignment horizontal="left" vertical="center" wrapText="1"/>
    </xf>
    <xf numFmtId="0" fontId="3" fillId="71" borderId="5" xfId="0" applyFont="1" applyFill="1" applyBorder="1" applyAlignment="1">
      <alignment horizontal="left" vertical="center"/>
    </xf>
    <xf numFmtId="2" fontId="3" fillId="71" borderId="5" xfId="0" applyNumberFormat="1" applyFont="1" applyFill="1" applyBorder="1" applyAlignment="1">
      <alignment horizontal="left" vertical="center"/>
    </xf>
    <xf numFmtId="0" fontId="3" fillId="71" borderId="16" xfId="0" applyFont="1" applyFill="1" applyBorder="1" applyAlignment="1">
      <alignment horizontal="left" vertical="center"/>
    </xf>
    <xf numFmtId="0" fontId="3" fillId="71" borderId="36" xfId="0" applyFont="1" applyFill="1" applyBorder="1" applyAlignment="1">
      <alignment horizontal="left" vertical="center"/>
    </xf>
    <xf numFmtId="0" fontId="3" fillId="71" borderId="37" xfId="0" applyFont="1" applyFill="1" applyBorder="1" applyAlignment="1">
      <alignment horizontal="left" vertical="center"/>
    </xf>
    <xf numFmtId="0" fontId="3" fillId="72" borderId="1" xfId="0" applyFont="1" applyFill="1" applyBorder="1" applyAlignment="1">
      <alignment horizontal="left" vertical="top" wrapText="1"/>
    </xf>
    <xf numFmtId="0" fontId="29" fillId="72" borderId="1" xfId="0" applyFont="1" applyFill="1" applyBorder="1" applyAlignment="1">
      <alignment horizontal="left" vertical="top" wrapText="1"/>
    </xf>
    <xf numFmtId="49" fontId="3" fillId="72" borderId="1" xfId="0" applyNumberFormat="1" applyFont="1" applyFill="1" applyBorder="1" applyAlignment="1">
      <alignment horizontal="left" vertical="top" wrapText="1"/>
    </xf>
    <xf numFmtId="0" fontId="3" fillId="72" borderId="1" xfId="0" applyFont="1" applyFill="1" applyBorder="1" applyAlignment="1">
      <alignment horizontal="left" vertical="center"/>
    </xf>
    <xf numFmtId="0" fontId="3" fillId="72" borderId="16" xfId="0" applyFont="1" applyFill="1" applyBorder="1" applyAlignment="1">
      <alignment horizontal="left" vertical="center"/>
    </xf>
    <xf numFmtId="0" fontId="3" fillId="72" borderId="36" xfId="0" applyFont="1" applyFill="1" applyBorder="1" applyAlignment="1">
      <alignment horizontal="left" vertical="center"/>
    </xf>
    <xf numFmtId="0" fontId="3" fillId="72" borderId="37" xfId="0" applyFont="1" applyFill="1" applyBorder="1" applyAlignment="1">
      <alignment horizontal="left" vertical="center"/>
    </xf>
    <xf numFmtId="0" fontId="3" fillId="72" borderId="5" xfId="0" applyFont="1" applyFill="1" applyBorder="1" applyAlignment="1">
      <alignment horizontal="left" vertical="center"/>
    </xf>
    <xf numFmtId="2" fontId="3" fillId="72" borderId="1" xfId="0" applyNumberFormat="1" applyFont="1" applyFill="1" applyBorder="1" applyAlignment="1">
      <alignment horizontal="left" vertical="center"/>
    </xf>
    <xf numFmtId="0" fontId="3" fillId="72" borderId="20" xfId="0" applyFont="1" applyFill="1" applyBorder="1" applyAlignment="1">
      <alignment horizontal="left" vertical="center"/>
    </xf>
    <xf numFmtId="0" fontId="3" fillId="72" borderId="17" xfId="0" applyFont="1" applyFill="1" applyBorder="1" applyAlignment="1">
      <alignment horizontal="left" vertical="center"/>
    </xf>
    <xf numFmtId="2" fontId="3" fillId="72" borderId="17" xfId="0" applyNumberFormat="1" applyFont="1" applyFill="1" applyBorder="1" applyAlignment="1">
      <alignment horizontal="left" vertical="center"/>
    </xf>
    <xf numFmtId="0" fontId="38" fillId="60" borderId="35" xfId="0" applyFont="1" applyFill="1" applyBorder="1" applyAlignment="1">
      <alignment horizontal="center" vertical="center"/>
    </xf>
    <xf numFmtId="1" fontId="6" fillId="60" borderId="5" xfId="0" applyNumberFormat="1" applyFont="1" applyFill="1" applyBorder="1" applyAlignment="1">
      <alignment vertical="top" wrapText="1"/>
    </xf>
    <xf numFmtId="1" fontId="38" fillId="60" borderId="5" xfId="0" applyNumberFormat="1" applyFont="1" applyFill="1" applyBorder="1" applyAlignment="1">
      <alignment vertical="top" wrapText="1"/>
    </xf>
    <xf numFmtId="1" fontId="6" fillId="60" borderId="17" xfId="0" applyNumberFormat="1" applyFont="1" applyFill="1" applyBorder="1" applyAlignment="1">
      <alignment vertical="top" wrapText="1"/>
    </xf>
    <xf numFmtId="1" fontId="6" fillId="60" borderId="0" xfId="0" applyNumberFormat="1" applyFont="1" applyFill="1" applyAlignment="1">
      <alignment vertical="top" wrapText="1"/>
    </xf>
    <xf numFmtId="0" fontId="41" fillId="60" borderId="0" xfId="0" applyFont="1" applyFill="1" applyAlignment="1">
      <alignment horizontal="left" vertical="center"/>
    </xf>
    <xf numFmtId="1" fontId="6" fillId="60" borderId="5" xfId="0" applyNumberFormat="1" applyFont="1" applyFill="1" applyBorder="1" applyAlignment="1">
      <alignment horizontal="left" vertical="top" wrapText="1"/>
    </xf>
    <xf numFmtId="0" fontId="38" fillId="60" borderId="17" xfId="0" applyFont="1" applyFill="1" applyBorder="1" applyAlignment="1">
      <alignment horizontal="left" vertical="top"/>
    </xf>
    <xf numFmtId="1" fontId="38" fillId="60" borderId="5" xfId="0" applyNumberFormat="1" applyFont="1" applyFill="1" applyBorder="1" applyAlignment="1">
      <alignment horizontal="left" vertical="top" wrapText="1"/>
    </xf>
    <xf numFmtId="0" fontId="27" fillId="0" borderId="0" xfId="0" applyFont="1" applyAlignment="1">
      <alignment vertical="top"/>
    </xf>
    <xf numFmtId="0" fontId="29" fillId="73" borderId="1" xfId="0" applyFont="1" applyFill="1" applyBorder="1" applyAlignment="1">
      <alignment horizontal="left" vertical="top" wrapText="1"/>
    </xf>
    <xf numFmtId="0" fontId="3" fillId="73" borderId="1" xfId="0" applyFont="1" applyFill="1" applyBorder="1" applyAlignment="1" applyProtection="1">
      <alignment vertical="top" wrapText="1"/>
      <protection locked="0"/>
    </xf>
    <xf numFmtId="49" fontId="3" fillId="73" borderId="1" xfId="0" applyNumberFormat="1" applyFont="1" applyFill="1" applyBorder="1" applyAlignment="1">
      <alignment vertical="top" wrapText="1"/>
    </xf>
    <xf numFmtId="0" fontId="3" fillId="73" borderId="1" xfId="0" applyFont="1" applyFill="1" applyBorder="1" applyAlignment="1">
      <alignment vertical="top" wrapText="1"/>
    </xf>
    <xf numFmtId="0" fontId="3" fillId="73" borderId="1" xfId="0" applyFont="1" applyFill="1" applyBorder="1" applyAlignment="1">
      <alignment horizontal="left" vertical="top" wrapText="1"/>
    </xf>
    <xf numFmtId="0" fontId="3" fillId="73" borderId="1" xfId="0" applyFont="1" applyFill="1" applyBorder="1" applyAlignment="1">
      <alignment horizontal="left" vertical="center" wrapText="1"/>
    </xf>
    <xf numFmtId="1" fontId="3" fillId="73" borderId="1" xfId="0" applyNumberFormat="1" applyFont="1" applyFill="1" applyBorder="1" applyAlignment="1">
      <alignment horizontal="left" vertical="center" wrapText="1"/>
    </xf>
    <xf numFmtId="0" fontId="3" fillId="73" borderId="6" xfId="0" applyFont="1" applyFill="1" applyBorder="1" applyAlignment="1">
      <alignment horizontal="left" vertical="center" wrapText="1"/>
    </xf>
    <xf numFmtId="0" fontId="3" fillId="73" borderId="22" xfId="0" applyFont="1" applyFill="1" applyBorder="1" applyAlignment="1">
      <alignment horizontal="left" vertical="center" wrapText="1"/>
    </xf>
    <xf numFmtId="0" fontId="3" fillId="73" borderId="49" xfId="0" applyFont="1" applyFill="1" applyBorder="1" applyAlignment="1">
      <alignment horizontal="left" vertical="center" wrapText="1"/>
    </xf>
    <xf numFmtId="1" fontId="29" fillId="73" borderId="6" xfId="0" applyNumberFormat="1" applyFont="1" applyFill="1" applyBorder="1" applyAlignment="1">
      <alignment horizontal="left" vertical="center" wrapText="1"/>
    </xf>
    <xf numFmtId="0" fontId="3" fillId="73" borderId="48" xfId="0" applyFont="1" applyFill="1" applyBorder="1" applyAlignment="1">
      <alignment horizontal="left" vertical="center" wrapText="1"/>
    </xf>
    <xf numFmtId="0" fontId="3" fillId="73" borderId="35" xfId="0" applyFont="1" applyFill="1" applyBorder="1" applyAlignment="1">
      <alignment horizontal="left" vertical="center" wrapText="1"/>
    </xf>
    <xf numFmtId="0" fontId="3" fillId="73" borderId="16" xfId="0" applyFont="1" applyFill="1" applyBorder="1" applyAlignment="1">
      <alignment horizontal="left" vertical="center" wrapText="1"/>
    </xf>
    <xf numFmtId="0" fontId="3" fillId="73" borderId="5" xfId="0" applyFont="1" applyFill="1" applyBorder="1" applyAlignment="1">
      <alignment horizontal="left" vertical="center" wrapText="1"/>
    </xf>
    <xf numFmtId="2" fontId="3" fillId="73" borderId="1" xfId="0" applyNumberFormat="1" applyFont="1" applyFill="1" applyBorder="1" applyAlignment="1">
      <alignment horizontal="left" vertical="center" wrapText="1"/>
    </xf>
    <xf numFmtId="2" fontId="3" fillId="73" borderId="5" xfId="0" applyNumberFormat="1" applyFont="1" applyFill="1" applyBorder="1" applyAlignment="1">
      <alignment horizontal="left" vertical="center" wrapText="1"/>
    </xf>
    <xf numFmtId="0" fontId="29" fillId="74" borderId="1" xfId="0" applyFont="1" applyFill="1" applyBorder="1" applyAlignment="1">
      <alignment horizontal="left" vertical="top" wrapText="1"/>
    </xf>
    <xf numFmtId="2" fontId="29" fillId="74" borderId="5" xfId="0" applyNumberFormat="1" applyFont="1" applyFill="1" applyBorder="1" applyAlignment="1">
      <alignment horizontal="left" vertical="center"/>
    </xf>
    <xf numFmtId="2" fontId="29" fillId="74" borderId="1" xfId="0" applyNumberFormat="1" applyFont="1" applyFill="1" applyBorder="1" applyAlignment="1">
      <alignment horizontal="left" vertical="center"/>
    </xf>
    <xf numFmtId="2" fontId="3" fillId="74" borderId="5" xfId="0" applyNumberFormat="1" applyFont="1" applyFill="1" applyBorder="1" applyAlignment="1">
      <alignment horizontal="left" vertical="center"/>
    </xf>
    <xf numFmtId="2" fontId="29" fillId="74" borderId="5" xfId="0" applyNumberFormat="1" applyFont="1" applyFill="1" applyBorder="1" applyAlignment="1">
      <alignment horizontal="left" vertical="center" wrapText="1"/>
    </xf>
    <xf numFmtId="0" fontId="3" fillId="74" borderId="1" xfId="0" applyFont="1" applyFill="1" applyBorder="1" applyAlignment="1">
      <alignment vertical="top" wrapText="1"/>
    </xf>
    <xf numFmtId="49" fontId="29" fillId="74" borderId="1" xfId="0" applyNumberFormat="1" applyFont="1" applyFill="1" applyBorder="1" applyAlignment="1">
      <alignment vertical="top" wrapText="1"/>
    </xf>
    <xf numFmtId="0" fontId="29" fillId="74" borderId="1" xfId="0" applyFont="1" applyFill="1" applyBorder="1" applyAlignment="1">
      <alignment vertical="top" wrapText="1"/>
    </xf>
    <xf numFmtId="0" fontId="29" fillId="74" borderId="1" xfId="0" applyFont="1" applyFill="1" applyBorder="1" applyAlignment="1" applyProtection="1">
      <alignment vertical="top" wrapText="1"/>
      <protection locked="0"/>
    </xf>
    <xf numFmtId="1" fontId="29" fillId="74" borderId="1" xfId="0" applyNumberFormat="1" applyFont="1" applyFill="1" applyBorder="1" applyAlignment="1">
      <alignment horizontal="left" vertical="center" wrapText="1"/>
    </xf>
    <xf numFmtId="1" fontId="3" fillId="74" borderId="1" xfId="0" applyNumberFormat="1" applyFont="1" applyFill="1" applyBorder="1" applyAlignment="1">
      <alignment horizontal="left" vertical="center" wrapText="1"/>
    </xf>
    <xf numFmtId="1" fontId="29" fillId="74" borderId="16" xfId="0" applyNumberFormat="1" applyFont="1" applyFill="1" applyBorder="1" applyAlignment="1">
      <alignment horizontal="left" vertical="center" wrapText="1"/>
    </xf>
    <xf numFmtId="0" fontId="29" fillId="74" borderId="16" xfId="0" applyFont="1" applyFill="1" applyBorder="1" applyAlignment="1">
      <alignment horizontal="left" vertical="center" wrapText="1"/>
    </xf>
    <xf numFmtId="1" fontId="29" fillId="74" borderId="36" xfId="0" applyNumberFormat="1" applyFont="1" applyFill="1" applyBorder="1" applyAlignment="1">
      <alignment horizontal="left" vertical="center" wrapText="1"/>
    </xf>
    <xf numFmtId="0" fontId="29" fillId="74" borderId="37" xfId="0" applyFont="1" applyFill="1" applyBorder="1" applyAlignment="1">
      <alignment horizontal="left" vertical="center"/>
    </xf>
    <xf numFmtId="1" fontId="29" fillId="74" borderId="5" xfId="0" applyNumberFormat="1" applyFont="1" applyFill="1" applyBorder="1" applyAlignment="1">
      <alignment horizontal="left" vertical="center" wrapText="1"/>
    </xf>
    <xf numFmtId="0" fontId="29" fillId="74" borderId="1" xfId="0" applyFont="1" applyFill="1" applyBorder="1" applyAlignment="1">
      <alignment horizontal="left" vertical="center"/>
    </xf>
    <xf numFmtId="0" fontId="29" fillId="74" borderId="20" xfId="0" applyFont="1" applyFill="1" applyBorder="1" applyAlignment="1">
      <alignment horizontal="left" vertical="center"/>
    </xf>
    <xf numFmtId="0" fontId="29" fillId="74" borderId="5" xfId="0" applyFont="1" applyFill="1" applyBorder="1" applyAlignment="1">
      <alignment horizontal="left" vertical="center"/>
    </xf>
    <xf numFmtId="1" fontId="29" fillId="74" borderId="37" xfId="0" applyNumberFormat="1" applyFont="1" applyFill="1" applyBorder="1" applyAlignment="1">
      <alignment horizontal="left" vertical="center" wrapText="1"/>
    </xf>
    <xf numFmtId="0" fontId="29" fillId="74" borderId="5" xfId="0" applyFont="1" applyFill="1" applyBorder="1" applyAlignment="1">
      <alignment horizontal="left" vertical="center" wrapText="1"/>
    </xf>
    <xf numFmtId="0" fontId="29" fillId="74" borderId="1" xfId="0" applyFont="1" applyFill="1" applyBorder="1" applyAlignment="1">
      <alignment horizontal="left" vertical="center" wrapText="1"/>
    </xf>
    <xf numFmtId="0" fontId="29" fillId="74" borderId="16" xfId="0" applyFont="1" applyFill="1" applyBorder="1" applyAlignment="1">
      <alignment horizontal="left" vertical="center"/>
    </xf>
    <xf numFmtId="1" fontId="29" fillId="74" borderId="1" xfId="0" applyNumberFormat="1" applyFont="1" applyFill="1" applyBorder="1" applyAlignment="1">
      <alignment vertical="top" wrapText="1"/>
    </xf>
    <xf numFmtId="0" fontId="29" fillId="74" borderId="37" xfId="0" applyFont="1" applyFill="1" applyBorder="1" applyAlignment="1">
      <alignment horizontal="left" vertical="center" wrapText="1"/>
    </xf>
    <xf numFmtId="49" fontId="3" fillId="74" borderId="1" xfId="0" applyNumberFormat="1" applyFont="1" applyFill="1" applyBorder="1" applyAlignment="1">
      <alignment vertical="top" wrapText="1"/>
    </xf>
    <xf numFmtId="0" fontId="3" fillId="74" borderId="1" xfId="0" applyFont="1" applyFill="1" applyBorder="1" applyAlignment="1" applyProtection="1">
      <alignment vertical="top" wrapText="1"/>
      <protection locked="0"/>
    </xf>
    <xf numFmtId="0" fontId="3" fillId="74" borderId="1" xfId="0" applyFont="1" applyFill="1" applyBorder="1" applyAlignment="1">
      <alignment horizontal="left" vertical="center" wrapText="1"/>
    </xf>
    <xf numFmtId="0" fontId="3" fillId="74" borderId="16" xfId="0" applyFont="1" applyFill="1" applyBorder="1" applyAlignment="1">
      <alignment horizontal="left" vertical="center" wrapText="1"/>
    </xf>
    <xf numFmtId="1" fontId="3" fillId="74" borderId="36" xfId="0" applyNumberFormat="1" applyFont="1" applyFill="1" applyBorder="1" applyAlignment="1">
      <alignment horizontal="left" vertical="center" wrapText="1"/>
    </xf>
    <xf numFmtId="0" fontId="3" fillId="74" borderId="1" xfId="0" applyFont="1" applyFill="1" applyBorder="1" applyAlignment="1">
      <alignment horizontal="left" vertical="center"/>
    </xf>
    <xf numFmtId="0" fontId="3" fillId="74" borderId="5" xfId="0" applyFont="1" applyFill="1" applyBorder="1" applyAlignment="1">
      <alignment horizontal="left" vertical="center"/>
    </xf>
    <xf numFmtId="0" fontId="3" fillId="74" borderId="16" xfId="0" applyFont="1" applyFill="1" applyBorder="1" applyAlignment="1">
      <alignment horizontal="left" vertical="center"/>
    </xf>
    <xf numFmtId="0" fontId="29" fillId="74" borderId="36" xfId="0" applyFont="1" applyFill="1" applyBorder="1" applyAlignment="1">
      <alignment horizontal="left" vertical="center" wrapText="1"/>
    </xf>
    <xf numFmtId="0" fontId="3" fillId="74" borderId="37" xfId="0" applyFont="1" applyFill="1" applyBorder="1" applyAlignment="1">
      <alignment horizontal="left" vertical="center" wrapText="1"/>
    </xf>
    <xf numFmtId="0" fontId="3" fillId="74" borderId="5" xfId="0" applyFont="1" applyFill="1" applyBorder="1" applyAlignment="1">
      <alignment horizontal="left" vertical="center" wrapText="1"/>
    </xf>
    <xf numFmtId="0" fontId="3" fillId="75" borderId="1" xfId="0" applyFont="1" applyFill="1" applyBorder="1" applyAlignment="1">
      <alignment horizontal="left" vertical="top" wrapText="1"/>
    </xf>
    <xf numFmtId="0" fontId="29" fillId="75" borderId="1" xfId="0" applyFont="1" applyFill="1" applyBorder="1" applyAlignment="1">
      <alignment horizontal="left" vertical="top" wrapText="1"/>
    </xf>
    <xf numFmtId="49" fontId="3" fillId="75" borderId="1" xfId="0" applyNumberFormat="1" applyFont="1" applyFill="1" applyBorder="1" applyAlignment="1">
      <alignment horizontal="left" vertical="top" wrapText="1"/>
    </xf>
    <xf numFmtId="0" fontId="3" fillId="75" borderId="1" xfId="0" applyFont="1" applyFill="1" applyBorder="1" applyAlignment="1">
      <alignment horizontal="left" vertical="center"/>
    </xf>
    <xf numFmtId="0" fontId="3" fillId="75" borderId="16" xfId="0" applyFont="1" applyFill="1" applyBorder="1" applyAlignment="1">
      <alignment horizontal="left" vertical="center"/>
    </xf>
    <xf numFmtId="0" fontId="3" fillId="75" borderId="36" xfId="0" applyFont="1" applyFill="1" applyBorder="1" applyAlignment="1">
      <alignment horizontal="left" vertical="center"/>
    </xf>
    <xf numFmtId="0" fontId="3" fillId="75" borderId="37" xfId="0" applyFont="1" applyFill="1" applyBorder="1" applyAlignment="1">
      <alignment horizontal="left" vertical="center"/>
    </xf>
    <xf numFmtId="0" fontId="3" fillId="75" borderId="5" xfId="0" applyFont="1" applyFill="1" applyBorder="1" applyAlignment="1">
      <alignment horizontal="left" vertical="center"/>
    </xf>
    <xf numFmtId="0" fontId="3" fillId="75" borderId="1" xfId="0" applyFont="1" applyFill="1" applyBorder="1" applyAlignment="1">
      <alignment horizontal="left" vertical="top"/>
    </xf>
    <xf numFmtId="2" fontId="3" fillId="75" borderId="5" xfId="0" applyNumberFormat="1" applyFont="1" applyFill="1" applyBorder="1" applyAlignment="1">
      <alignment horizontal="left" vertical="center"/>
    </xf>
    <xf numFmtId="49" fontId="3" fillId="70" borderId="1" xfId="0" applyNumberFormat="1" applyFont="1" applyFill="1" applyBorder="1" applyAlignment="1">
      <alignment vertical="top" wrapText="1"/>
    </xf>
    <xf numFmtId="49" fontId="29" fillId="70" borderId="1" xfId="0" applyNumberFormat="1" applyFont="1" applyFill="1" applyBorder="1" applyAlignment="1">
      <alignment horizontal="left" vertical="top" wrapText="1"/>
    </xf>
    <xf numFmtId="0" fontId="41" fillId="60" borderId="0" xfId="0" applyFont="1" applyFill="1" applyAlignment="1">
      <alignment horizontal="left" vertical="top" wrapText="1"/>
    </xf>
    <xf numFmtId="0" fontId="41" fillId="60" borderId="39" xfId="0" applyFont="1" applyFill="1" applyBorder="1" applyAlignment="1">
      <alignment horizontal="left" vertical="center"/>
    </xf>
    <xf numFmtId="2" fontId="41" fillId="60" borderId="0" xfId="0" applyNumberFormat="1" applyFont="1" applyFill="1" applyAlignment="1">
      <alignment horizontal="left" vertical="center"/>
    </xf>
    <xf numFmtId="0" fontId="41" fillId="60" borderId="0" xfId="0" applyFont="1" applyFill="1" applyAlignment="1">
      <alignment horizontal="left" vertical="top"/>
    </xf>
    <xf numFmtId="0" fontId="0" fillId="0" borderId="0" xfId="0" applyAlignment="1">
      <alignment vertical="center"/>
    </xf>
    <xf numFmtId="0" fontId="0" fillId="0" borderId="0" xfId="0" applyAlignment="1">
      <alignment wrapText="1"/>
    </xf>
    <xf numFmtId="0" fontId="3" fillId="0" borderId="0" xfId="0" applyFont="1" applyAlignment="1">
      <alignment vertical="top" wrapText="1"/>
    </xf>
    <xf numFmtId="0" fontId="25" fillId="0" borderId="0" xfId="0" applyFont="1" applyAlignment="1">
      <alignment wrapText="1"/>
    </xf>
    <xf numFmtId="0" fontId="26" fillId="0" borderId="0" xfId="0" applyFont="1"/>
    <xf numFmtId="0" fontId="0" fillId="40" borderId="0" xfId="0" applyFill="1" applyAlignment="1">
      <alignment wrapText="1"/>
    </xf>
    <xf numFmtId="0" fontId="6" fillId="40" borderId="0" xfId="0" applyFont="1" applyFill="1" applyAlignment="1">
      <alignment wrapText="1"/>
    </xf>
    <xf numFmtId="0" fontId="6" fillId="41" borderId="0" xfId="0" applyFont="1" applyFill="1" applyAlignment="1">
      <alignment horizontal="left" vertical="center" wrapText="1"/>
    </xf>
    <xf numFmtId="0" fontId="43" fillId="0" borderId="0" xfId="0" applyFont="1"/>
    <xf numFmtId="0" fontId="26" fillId="44" borderId="0" xfId="0" applyFont="1" applyFill="1"/>
    <xf numFmtId="0" fontId="6" fillId="44" borderId="0" xfId="0" applyFont="1" applyFill="1"/>
    <xf numFmtId="0" fontId="3" fillId="47" borderId="0" xfId="0" applyFont="1" applyFill="1" applyAlignment="1">
      <alignment wrapText="1"/>
    </xf>
    <xf numFmtId="0" fontId="3" fillId="64" borderId="5" xfId="0" applyFont="1" applyFill="1" applyBorder="1" applyAlignment="1">
      <alignment horizontal="left" vertical="top" wrapText="1"/>
    </xf>
    <xf numFmtId="0" fontId="15" fillId="4" borderId="1" xfId="0" applyFont="1" applyFill="1" applyBorder="1" applyAlignment="1">
      <alignment horizontal="center" vertical="center"/>
    </xf>
    <xf numFmtId="0" fontId="36" fillId="19"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7" fillId="43" borderId="1" xfId="0" applyFont="1" applyFill="1" applyBorder="1" applyAlignment="1">
      <alignment horizontal="center" vertical="center" wrapText="1"/>
    </xf>
    <xf numFmtId="0" fontId="37" fillId="45" borderId="1" xfId="0" applyFont="1" applyFill="1" applyBorder="1" applyAlignment="1">
      <alignment horizontal="center" vertical="center"/>
    </xf>
    <xf numFmtId="1" fontId="37" fillId="0" borderId="1" xfId="0" applyNumberFormat="1" applyFont="1" applyBorder="1" applyAlignment="1">
      <alignment horizontal="center" vertical="center" wrapText="1"/>
    </xf>
    <xf numFmtId="0" fontId="0" fillId="45" borderId="1" xfId="0" applyFill="1" applyBorder="1" applyAlignment="1">
      <alignment horizontal="center" vertical="center" wrapText="1"/>
    </xf>
    <xf numFmtId="0" fontId="37" fillId="76" borderId="1" xfId="0" applyFont="1" applyFill="1" applyBorder="1" applyAlignment="1">
      <alignment horizontal="center" vertical="center" wrapText="1"/>
    </xf>
    <xf numFmtId="0" fontId="3" fillId="45" borderId="1" xfId="0" applyFont="1" applyFill="1" applyBorder="1" applyAlignment="1">
      <alignment horizontal="center" vertical="center" wrapText="1"/>
    </xf>
    <xf numFmtId="0" fontId="45" fillId="60" borderId="1" xfId="0" applyFont="1" applyFill="1" applyBorder="1" applyAlignment="1">
      <alignment horizontal="center" vertical="center" wrapText="1"/>
    </xf>
    <xf numFmtId="0" fontId="42" fillId="60" borderId="1" xfId="0" applyFont="1" applyFill="1" applyBorder="1" applyAlignment="1">
      <alignment horizontal="center" vertical="center"/>
    </xf>
    <xf numFmtId="0" fontId="43" fillId="0" borderId="0" xfId="0" applyFont="1" applyAlignment="1">
      <alignment horizontal="center" vertical="center" wrapText="1"/>
    </xf>
    <xf numFmtId="1" fontId="43" fillId="18" borderId="0" xfId="0" applyNumberFormat="1" applyFont="1" applyFill="1" applyAlignment="1">
      <alignment horizontal="center" vertical="center"/>
    </xf>
    <xf numFmtId="0" fontId="0" fillId="0" borderId="0" xfId="0" applyAlignment="1">
      <alignment horizontal="center" vertical="center" wrapText="1"/>
    </xf>
    <xf numFmtId="0" fontId="3" fillId="41" borderId="0" xfId="0" applyFont="1" applyFill="1" applyAlignment="1">
      <alignment vertical="center" wrapText="1"/>
    </xf>
    <xf numFmtId="0" fontId="3" fillId="41" borderId="0" xfId="0" applyFont="1" applyFill="1" applyAlignment="1">
      <alignment wrapText="1"/>
    </xf>
    <xf numFmtId="0" fontId="3" fillId="44" borderId="0" xfId="0" applyFont="1" applyFill="1"/>
    <xf numFmtId="1" fontId="0" fillId="0" borderId="0" xfId="0" applyNumberFormat="1" applyAlignment="1">
      <alignment horizontal="center"/>
    </xf>
    <xf numFmtId="10" fontId="0" fillId="0" borderId="0" xfId="0" applyNumberFormat="1"/>
    <xf numFmtId="1" fontId="6" fillId="0" borderId="0" xfId="0" applyNumberFormat="1" applyFont="1"/>
    <xf numFmtId="2" fontId="6" fillId="0" borderId="0" xfId="0" applyNumberFormat="1" applyFont="1"/>
    <xf numFmtId="0" fontId="3" fillId="76" borderId="1" xfId="0" applyFont="1" applyFill="1" applyBorder="1" applyAlignment="1">
      <alignment horizontal="left" vertical="top" wrapText="1"/>
    </xf>
    <xf numFmtId="49" fontId="3" fillId="76" borderId="1" xfId="0" applyNumberFormat="1" applyFont="1" applyFill="1" applyBorder="1" applyAlignment="1">
      <alignment horizontal="left" vertical="top" wrapText="1"/>
    </xf>
    <xf numFmtId="0" fontId="3" fillId="76" borderId="1" xfId="0" applyFont="1" applyFill="1" applyBorder="1" applyAlignment="1" applyProtection="1">
      <alignment horizontal="left" vertical="top" wrapText="1"/>
      <protection locked="0"/>
    </xf>
    <xf numFmtId="49" fontId="3" fillId="76" borderId="1" xfId="0" applyNumberFormat="1" applyFont="1" applyFill="1" applyBorder="1" applyAlignment="1" applyProtection="1">
      <alignment horizontal="left" vertical="top" wrapText="1"/>
      <protection locked="0"/>
    </xf>
    <xf numFmtId="0" fontId="3" fillId="76" borderId="1" xfId="0" applyFont="1" applyFill="1" applyBorder="1" applyAlignment="1">
      <alignment horizontal="left" vertical="center"/>
    </xf>
    <xf numFmtId="0" fontId="3" fillId="76" borderId="6" xfId="0" applyFont="1" applyFill="1" applyBorder="1" applyAlignment="1">
      <alignment horizontal="left" vertical="center"/>
    </xf>
    <xf numFmtId="0" fontId="3" fillId="76" borderId="16" xfId="0" applyFont="1" applyFill="1" applyBorder="1" applyAlignment="1">
      <alignment horizontal="left" vertical="center"/>
    </xf>
    <xf numFmtId="0" fontId="3" fillId="76" borderId="36" xfId="0" applyFont="1" applyFill="1" applyBorder="1" applyAlignment="1">
      <alignment horizontal="left" vertical="center"/>
    </xf>
    <xf numFmtId="0" fontId="3" fillId="76" borderId="37" xfId="0" applyFont="1" applyFill="1" applyBorder="1" applyAlignment="1">
      <alignment horizontal="left" vertical="center"/>
    </xf>
    <xf numFmtId="0" fontId="3" fillId="76" borderId="5" xfId="0" applyFont="1" applyFill="1" applyBorder="1" applyAlignment="1">
      <alignment horizontal="left" vertical="center"/>
    </xf>
    <xf numFmtId="0" fontId="3" fillId="76" borderId="33" xfId="0" applyFont="1" applyFill="1" applyBorder="1" applyAlignment="1">
      <alignment horizontal="left" vertical="center"/>
    </xf>
    <xf numFmtId="2" fontId="3" fillId="76" borderId="5" xfId="0" applyNumberFormat="1" applyFont="1" applyFill="1" applyBorder="1" applyAlignment="1">
      <alignment horizontal="left" vertical="center"/>
    </xf>
    <xf numFmtId="0" fontId="3" fillId="38" borderId="6" xfId="0" applyFont="1" applyFill="1" applyBorder="1" applyAlignment="1">
      <alignment horizontal="left" vertical="center"/>
    </xf>
    <xf numFmtId="0" fontId="3" fillId="38" borderId="33" xfId="0" applyFont="1" applyFill="1" applyBorder="1" applyAlignment="1">
      <alignment horizontal="left" vertical="center"/>
    </xf>
    <xf numFmtId="3" fontId="3" fillId="0" borderId="15" xfId="0" applyNumberFormat="1" applyFont="1" applyBorder="1" applyAlignment="1">
      <alignment vertical="top" wrapText="1"/>
    </xf>
    <xf numFmtId="3" fontId="3" fillId="0" borderId="16" xfId="0" applyNumberFormat="1" applyFont="1" applyBorder="1" applyAlignment="1">
      <alignment vertical="top" wrapText="1"/>
    </xf>
    <xf numFmtId="3" fontId="3" fillId="0" borderId="51" xfId="0" applyNumberFormat="1" applyFont="1" applyBorder="1" applyAlignment="1">
      <alignment vertical="top" wrapText="1"/>
    </xf>
    <xf numFmtId="3" fontId="3" fillId="0" borderId="5" xfId="0" applyNumberFormat="1" applyFont="1" applyBorder="1" applyAlignment="1">
      <alignment vertical="top" wrapText="1"/>
    </xf>
    <xf numFmtId="1" fontId="3" fillId="18" borderId="1" xfId="0" applyNumberFormat="1" applyFont="1" applyFill="1" applyBorder="1" applyAlignment="1">
      <alignment vertical="top" wrapText="1"/>
    </xf>
    <xf numFmtId="1" fontId="3" fillId="18" borderId="16" xfId="0" applyNumberFormat="1" applyFont="1" applyFill="1" applyBorder="1" applyAlignment="1">
      <alignment vertical="top" wrapText="1"/>
    </xf>
    <xf numFmtId="1" fontId="44" fillId="63" borderId="16" xfId="0" applyNumberFormat="1" applyFont="1" applyFill="1" applyBorder="1" applyAlignment="1">
      <alignment vertical="top" wrapText="1"/>
    </xf>
    <xf numFmtId="0" fontId="29" fillId="66" borderId="5" xfId="0" applyFont="1" applyFill="1" applyBorder="1" applyAlignment="1">
      <alignment horizontal="left" vertical="center"/>
    </xf>
    <xf numFmtId="0" fontId="29" fillId="53" borderId="6" xfId="0" applyFont="1" applyFill="1" applyBorder="1" applyAlignment="1">
      <alignment horizontal="left" vertical="center" wrapText="1"/>
    </xf>
    <xf numFmtId="0" fontId="3" fillId="73" borderId="52" xfId="0" applyFont="1" applyFill="1" applyBorder="1" applyAlignment="1">
      <alignment horizontal="left" vertical="center" wrapText="1"/>
    </xf>
    <xf numFmtId="1" fontId="29" fillId="73" borderId="52" xfId="0" applyNumberFormat="1" applyFont="1" applyFill="1" applyBorder="1" applyAlignment="1">
      <alignment horizontal="left" vertical="center" wrapText="1"/>
    </xf>
    <xf numFmtId="0" fontId="3" fillId="73" borderId="53" xfId="0" applyFont="1" applyFill="1" applyBorder="1" applyAlignment="1">
      <alignment horizontal="left" vertical="center" wrapText="1"/>
    </xf>
    <xf numFmtId="0" fontId="3" fillId="73" borderId="54" xfId="0" applyFont="1" applyFill="1" applyBorder="1" applyAlignment="1">
      <alignment horizontal="left" vertical="center" wrapText="1"/>
    </xf>
    <xf numFmtId="0" fontId="29" fillId="53" borderId="55" xfId="0" applyFont="1" applyFill="1" applyBorder="1" applyAlignment="1">
      <alignment horizontal="left" vertical="center" wrapText="1"/>
    </xf>
    <xf numFmtId="1" fontId="29" fillId="53" borderId="55" xfId="0" applyNumberFormat="1" applyFont="1" applyFill="1" applyBorder="1" applyAlignment="1">
      <alignment horizontal="left" vertical="center" wrapText="1"/>
    </xf>
    <xf numFmtId="0" fontId="29" fillId="53" borderId="56" xfId="0" applyFont="1" applyFill="1" applyBorder="1" applyAlignment="1">
      <alignment horizontal="left" vertical="center" wrapText="1"/>
    </xf>
    <xf numFmtId="0" fontId="29" fillId="53" borderId="57" xfId="0" applyFont="1" applyFill="1" applyBorder="1" applyAlignment="1">
      <alignment horizontal="left" vertical="center" wrapText="1"/>
    </xf>
    <xf numFmtId="0" fontId="29" fillId="53" borderId="58" xfId="0" applyFont="1" applyFill="1" applyBorder="1" applyAlignment="1">
      <alignment horizontal="left" vertical="center" wrapText="1"/>
    </xf>
    <xf numFmtId="0" fontId="29" fillId="53" borderId="60" xfId="0" applyFont="1" applyFill="1" applyBorder="1" applyAlignment="1">
      <alignment horizontal="left" vertical="center" wrapText="1"/>
    </xf>
    <xf numFmtId="1" fontId="29" fillId="53" borderId="60" xfId="0" applyNumberFormat="1" applyFont="1" applyFill="1" applyBorder="1" applyAlignment="1">
      <alignment horizontal="left" vertical="center" wrapText="1"/>
    </xf>
    <xf numFmtId="0" fontId="29" fillId="53" borderId="61" xfId="0" applyFont="1" applyFill="1" applyBorder="1" applyAlignment="1">
      <alignment horizontal="left" vertical="center" wrapText="1"/>
    </xf>
    <xf numFmtId="0" fontId="29" fillId="53" borderId="22" xfId="0" applyFont="1" applyFill="1" applyBorder="1" applyAlignment="1">
      <alignment horizontal="left" vertical="center" wrapText="1"/>
    </xf>
    <xf numFmtId="0" fontId="29" fillId="53" borderId="9" xfId="0" applyFont="1" applyFill="1" applyBorder="1" applyAlignment="1">
      <alignment horizontal="left" vertical="center" wrapText="1"/>
    </xf>
    <xf numFmtId="0" fontId="42" fillId="60" borderId="12" xfId="0" applyFont="1" applyFill="1" applyBorder="1" applyAlignment="1">
      <alignment horizontal="center" vertical="center" wrapText="1"/>
    </xf>
    <xf numFmtId="0" fontId="42" fillId="60" borderId="35" xfId="0" applyFont="1" applyFill="1" applyBorder="1" applyAlignment="1">
      <alignment horizontal="center" vertical="center" wrapText="1"/>
    </xf>
    <xf numFmtId="0" fontId="42" fillId="60" borderId="62" xfId="0" applyFont="1" applyFill="1" applyBorder="1" applyAlignment="1">
      <alignment horizontal="center" vertical="center" wrapText="1"/>
    </xf>
    <xf numFmtId="0" fontId="42" fillId="60" borderId="63" xfId="0" applyFont="1" applyFill="1" applyBorder="1" applyAlignment="1">
      <alignment horizontal="center" vertical="center" wrapText="1"/>
    </xf>
    <xf numFmtId="0" fontId="42" fillId="60" borderId="64" xfId="0" applyFont="1" applyFill="1" applyBorder="1" applyAlignment="1">
      <alignment horizontal="center" vertical="center" wrapText="1"/>
    </xf>
    <xf numFmtId="0" fontId="3" fillId="73" borderId="65" xfId="0" applyFont="1" applyFill="1" applyBorder="1" applyAlignment="1">
      <alignment horizontal="left" vertical="center" wrapText="1"/>
    </xf>
    <xf numFmtId="0" fontId="3" fillId="73" borderId="66" xfId="0" applyFont="1" applyFill="1" applyBorder="1" applyAlignment="1">
      <alignment horizontal="left" vertical="center" wrapText="1"/>
    </xf>
    <xf numFmtId="0" fontId="29" fillId="53" borderId="67" xfId="0" applyFont="1" applyFill="1" applyBorder="1" applyAlignment="1">
      <alignment horizontal="left" vertical="center" wrapText="1"/>
    </xf>
    <xf numFmtId="0" fontId="29" fillId="53" borderId="49" xfId="0" applyFont="1" applyFill="1" applyBorder="1" applyAlignment="1">
      <alignment horizontal="left" vertical="center" wrapText="1"/>
    </xf>
    <xf numFmtId="0" fontId="29" fillId="53" borderId="36" xfId="0" applyFont="1" applyFill="1" applyBorder="1" applyAlignment="1">
      <alignment horizontal="left" vertical="center"/>
    </xf>
    <xf numFmtId="0" fontId="29" fillId="74" borderId="36" xfId="0" applyFont="1" applyFill="1" applyBorder="1" applyAlignment="1">
      <alignment horizontal="left" vertical="center"/>
    </xf>
    <xf numFmtId="0" fontId="3" fillId="49" borderId="37" xfId="0" applyFont="1" applyFill="1" applyBorder="1" applyAlignment="1">
      <alignment horizontal="left" vertical="center" wrapText="1"/>
    </xf>
    <xf numFmtId="0" fontId="29" fillId="70" borderId="38" xfId="0" applyFont="1" applyFill="1" applyBorder="1" applyAlignment="1">
      <alignment horizontal="left" vertical="center" wrapText="1"/>
    </xf>
    <xf numFmtId="0" fontId="29" fillId="64" borderId="36" xfId="0" applyFont="1" applyFill="1" applyBorder="1" applyAlignment="1">
      <alignment horizontal="left" vertical="center"/>
    </xf>
    <xf numFmtId="0" fontId="3" fillId="64" borderId="37" xfId="0" applyFont="1" applyFill="1" applyBorder="1" applyAlignment="1">
      <alignment horizontal="left" vertical="center" wrapText="1"/>
    </xf>
    <xf numFmtId="0" fontId="29" fillId="64" borderId="38" xfId="0" applyFont="1" applyFill="1" applyBorder="1" applyAlignment="1">
      <alignment horizontal="left" vertical="center" wrapText="1"/>
    </xf>
    <xf numFmtId="0" fontId="3" fillId="46" borderId="37" xfId="0" applyFont="1" applyFill="1" applyBorder="1" applyAlignment="1">
      <alignment horizontal="left" vertical="center"/>
    </xf>
    <xf numFmtId="0" fontId="29" fillId="66" borderId="38" xfId="0" applyFont="1" applyFill="1" applyBorder="1" applyAlignment="1">
      <alignment horizontal="left" vertical="center"/>
    </xf>
    <xf numFmtId="0" fontId="29" fillId="69" borderId="38" xfId="0" applyFont="1" applyFill="1" applyBorder="1" applyAlignment="1">
      <alignment horizontal="left" vertical="center"/>
    </xf>
    <xf numFmtId="1" fontId="3" fillId="18" borderId="36" xfId="0" applyNumberFormat="1" applyFont="1" applyFill="1" applyBorder="1" applyAlignment="1">
      <alignment vertical="top" wrapText="1"/>
    </xf>
    <xf numFmtId="1" fontId="3" fillId="18" borderId="48" xfId="0" applyNumberFormat="1" applyFont="1" applyFill="1" applyBorder="1" applyAlignment="1">
      <alignment vertical="top" wrapText="1"/>
    </xf>
    <xf numFmtId="1" fontId="44" fillId="63" borderId="38" xfId="0" applyNumberFormat="1" applyFont="1" applyFill="1" applyBorder="1" applyAlignment="1">
      <alignment vertical="top" wrapText="1"/>
    </xf>
    <xf numFmtId="3" fontId="3" fillId="0" borderId="36" xfId="0" applyNumberFormat="1" applyFont="1" applyBorder="1" applyAlignment="1">
      <alignment vertical="top" wrapText="1"/>
    </xf>
    <xf numFmtId="0" fontId="29" fillId="68" borderId="33" xfId="0" applyFont="1" applyFill="1" applyBorder="1" applyAlignment="1">
      <alignment horizontal="left" vertical="center"/>
    </xf>
    <xf numFmtId="3" fontId="3" fillId="18" borderId="33" xfId="0" applyNumberFormat="1" applyFont="1" applyFill="1" applyBorder="1" applyAlignment="1">
      <alignment vertical="top" wrapText="1"/>
    </xf>
    <xf numFmtId="1" fontId="29" fillId="77" borderId="16" xfId="0" applyNumberFormat="1" applyFont="1" applyFill="1" applyBorder="1" applyAlignment="1">
      <alignment horizontal="left" vertical="center" wrapText="1"/>
    </xf>
    <xf numFmtId="1" fontId="29" fillId="46" borderId="20" xfId="0" applyNumberFormat="1" applyFont="1" applyFill="1" applyBorder="1" applyAlignment="1">
      <alignment horizontal="left" vertical="center" wrapText="1"/>
    </xf>
    <xf numFmtId="0" fontId="29" fillId="53" borderId="33" xfId="0" applyFont="1" applyFill="1" applyBorder="1" applyAlignment="1">
      <alignment horizontal="left" vertical="center"/>
    </xf>
    <xf numFmtId="0" fontId="29" fillId="36" borderId="33" xfId="0" applyFont="1" applyFill="1" applyBorder="1" applyAlignment="1">
      <alignment horizontal="left" vertical="center"/>
    </xf>
    <xf numFmtId="0" fontId="29" fillId="67" borderId="33" xfId="0" applyFont="1" applyFill="1" applyBorder="1" applyAlignment="1">
      <alignment horizontal="left" vertical="center"/>
    </xf>
    <xf numFmtId="1" fontId="29" fillId="67" borderId="33" xfId="0" applyNumberFormat="1" applyFont="1" applyFill="1" applyBorder="1" applyAlignment="1">
      <alignment horizontal="left" vertical="center" wrapText="1"/>
    </xf>
    <xf numFmtId="0" fontId="3" fillId="49" borderId="33" xfId="0" applyFont="1" applyFill="1" applyBorder="1" applyAlignment="1">
      <alignment horizontal="left" vertical="center"/>
    </xf>
    <xf numFmtId="0" fontId="29" fillId="20" borderId="33" xfId="0" applyFont="1" applyFill="1" applyBorder="1" applyAlignment="1">
      <alignment horizontal="left" vertical="center"/>
    </xf>
    <xf numFmtId="0" fontId="29" fillId="64" borderId="33" xfId="0" applyFont="1" applyFill="1" applyBorder="1" applyAlignment="1">
      <alignment horizontal="left" vertical="center"/>
    </xf>
    <xf numFmtId="0" fontId="29" fillId="53" borderId="17" xfId="0" applyFont="1" applyFill="1" applyBorder="1" applyAlignment="1">
      <alignment horizontal="left" vertical="center"/>
    </xf>
    <xf numFmtId="0" fontId="3" fillId="36" borderId="17" xfId="0" applyFont="1" applyFill="1" applyBorder="1" applyAlignment="1">
      <alignment horizontal="left" vertical="center"/>
    </xf>
    <xf numFmtId="0" fontId="29" fillId="67" borderId="17" xfId="0" applyFont="1" applyFill="1" applyBorder="1" applyAlignment="1">
      <alignment horizontal="left" vertical="center"/>
    </xf>
    <xf numFmtId="0" fontId="3" fillId="68" borderId="17" xfId="0" applyFont="1" applyFill="1" applyBorder="1" applyAlignment="1">
      <alignment horizontal="left" vertical="center"/>
    </xf>
    <xf numFmtId="0" fontId="29" fillId="49" borderId="17" xfId="0" applyFont="1" applyFill="1" applyBorder="1" applyAlignment="1">
      <alignment horizontal="left" vertical="center"/>
    </xf>
    <xf numFmtId="0" fontId="3" fillId="53" borderId="35" xfId="0" applyFont="1" applyFill="1" applyBorder="1" applyAlignment="1">
      <alignment horizontal="left" vertical="center"/>
    </xf>
    <xf numFmtId="0" fontId="3" fillId="36" borderId="35" xfId="0" applyFont="1" applyFill="1" applyBorder="1" applyAlignment="1">
      <alignment horizontal="left" vertical="center"/>
    </xf>
    <xf numFmtId="0" fontId="29" fillId="67" borderId="35" xfId="0" applyFont="1" applyFill="1" applyBorder="1" applyAlignment="1">
      <alignment horizontal="left" vertical="center"/>
    </xf>
    <xf numFmtId="0" fontId="29" fillId="68" borderId="35" xfId="0" applyFont="1" applyFill="1" applyBorder="1" applyAlignment="1">
      <alignment horizontal="left" vertical="center"/>
    </xf>
    <xf numFmtId="0" fontId="29" fillId="49" borderId="35" xfId="0" applyFont="1" applyFill="1" applyBorder="1" applyAlignment="1">
      <alignment horizontal="left" vertical="center"/>
    </xf>
    <xf numFmtId="0" fontId="3" fillId="49" borderId="36" xfId="0" applyFont="1" applyFill="1" applyBorder="1" applyAlignment="1">
      <alignment horizontal="left" vertical="center" wrapText="1"/>
    </xf>
    <xf numFmtId="0" fontId="29" fillId="64" borderId="68" xfId="0" applyFont="1" applyFill="1" applyBorder="1" applyAlignment="1">
      <alignment horizontal="left" vertical="center" wrapText="1"/>
    </xf>
    <xf numFmtId="0" fontId="29" fillId="77" borderId="16" xfId="0" applyFont="1" applyFill="1" applyBorder="1" applyAlignment="1">
      <alignment horizontal="left" vertical="center" wrapText="1"/>
    </xf>
    <xf numFmtId="1" fontId="3" fillId="77" borderId="16" xfId="0" applyNumberFormat="1" applyFont="1" applyFill="1" applyBorder="1" applyAlignment="1">
      <alignment horizontal="left" vertical="center" wrapText="1"/>
    </xf>
    <xf numFmtId="0" fontId="29" fillId="77" borderId="16" xfId="0" applyFont="1" applyFill="1" applyBorder="1" applyAlignment="1">
      <alignment horizontal="left" vertical="center"/>
    </xf>
    <xf numFmtId="2" fontId="29" fillId="36" borderId="33" xfId="0" applyNumberFormat="1" applyFont="1" applyFill="1" applyBorder="1" applyAlignment="1">
      <alignment horizontal="left" vertical="center" wrapText="1"/>
    </xf>
    <xf numFmtId="1" fontId="29" fillId="53" borderId="69" xfId="0" applyNumberFormat="1" applyFont="1" applyFill="1" applyBorder="1" applyAlignment="1">
      <alignment horizontal="left" vertical="center" wrapText="1"/>
    </xf>
    <xf numFmtId="0" fontId="3" fillId="77" borderId="16" xfId="0" applyFont="1" applyFill="1" applyBorder="1" applyAlignment="1">
      <alignment horizontal="left" vertical="center" wrapText="1"/>
    </xf>
    <xf numFmtId="0" fontId="3" fillId="77" borderId="22" xfId="0" applyFont="1" applyFill="1" applyBorder="1" applyAlignment="1">
      <alignment horizontal="left" vertical="center" wrapText="1"/>
    </xf>
    <xf numFmtId="0" fontId="3" fillId="77" borderId="59" xfId="0" applyFont="1" applyFill="1" applyBorder="1" applyAlignment="1">
      <alignment horizontal="left" vertical="center" wrapText="1"/>
    </xf>
    <xf numFmtId="0" fontId="41" fillId="60" borderId="70" xfId="0" applyFont="1" applyFill="1" applyBorder="1" applyAlignment="1">
      <alignment horizontal="left" vertical="center"/>
    </xf>
    <xf numFmtId="0" fontId="41" fillId="60" borderId="71" xfId="0" applyFont="1" applyFill="1" applyBorder="1" applyAlignment="1">
      <alignment horizontal="left" vertical="center"/>
    </xf>
    <xf numFmtId="2" fontId="3" fillId="78" borderId="1" xfId="0" applyNumberFormat="1" applyFont="1" applyFill="1" applyBorder="1" applyAlignment="1">
      <alignment horizontal="left" vertical="top" wrapText="1"/>
    </xf>
    <xf numFmtId="0" fontId="3" fillId="78" borderId="1" xfId="0" applyFont="1" applyFill="1" applyBorder="1" applyAlignment="1">
      <alignment horizontal="left" vertical="top" wrapText="1"/>
    </xf>
    <xf numFmtId="49" fontId="3" fillId="78" borderId="1" xfId="0" applyNumberFormat="1" applyFont="1" applyFill="1" applyBorder="1" applyAlignment="1">
      <alignment horizontal="left" vertical="top" wrapText="1"/>
    </xf>
    <xf numFmtId="0" fontId="3" fillId="78" borderId="1" xfId="0" applyFont="1" applyFill="1" applyBorder="1" applyAlignment="1" applyProtection="1">
      <alignment horizontal="left" vertical="top" wrapText="1"/>
      <protection locked="0"/>
    </xf>
    <xf numFmtId="49" fontId="3" fillId="78" borderId="1" xfId="0" applyNumberFormat="1" applyFont="1" applyFill="1" applyBorder="1" applyAlignment="1" applyProtection="1">
      <alignment horizontal="left" vertical="top" wrapText="1"/>
      <protection locked="0"/>
    </xf>
    <xf numFmtId="0" fontId="3" fillId="78" borderId="1" xfId="0" applyFont="1" applyFill="1" applyBorder="1" applyAlignment="1">
      <alignment horizontal="left" vertical="center"/>
    </xf>
    <xf numFmtId="0" fontId="3" fillId="78" borderId="6" xfId="0" applyFont="1" applyFill="1" applyBorder="1" applyAlignment="1">
      <alignment horizontal="left" vertical="center"/>
    </xf>
    <xf numFmtId="0" fontId="3" fillId="78" borderId="16" xfId="0" applyFont="1" applyFill="1" applyBorder="1" applyAlignment="1">
      <alignment horizontal="left" vertical="center"/>
    </xf>
    <xf numFmtId="0" fontId="3" fillId="78" borderId="36" xfId="0" applyFont="1" applyFill="1" applyBorder="1" applyAlignment="1">
      <alignment horizontal="left" vertical="center"/>
    </xf>
    <xf numFmtId="0" fontId="3" fillId="78" borderId="37" xfId="0" applyFont="1" applyFill="1" applyBorder="1" applyAlignment="1">
      <alignment horizontal="left" vertical="center"/>
    </xf>
    <xf numFmtId="0" fontId="3" fillId="78" borderId="5" xfId="0" applyFont="1" applyFill="1" applyBorder="1" applyAlignment="1">
      <alignment horizontal="left" vertical="center"/>
    </xf>
    <xf numFmtId="0" fontId="3" fillId="78" borderId="33" xfId="0" applyFont="1" applyFill="1" applyBorder="1" applyAlignment="1">
      <alignment horizontal="left" vertical="center"/>
    </xf>
    <xf numFmtId="2" fontId="3" fillId="78" borderId="5" xfId="0" applyNumberFormat="1" applyFont="1" applyFill="1" applyBorder="1" applyAlignment="1">
      <alignment horizontal="left" vertical="center"/>
    </xf>
    <xf numFmtId="0" fontId="0" fillId="0" borderId="42" xfId="0" applyBorder="1"/>
    <xf numFmtId="2" fontId="29" fillId="36" borderId="34" xfId="0" applyNumberFormat="1" applyFont="1" applyFill="1" applyBorder="1" applyAlignment="1">
      <alignment horizontal="left" vertical="center"/>
    </xf>
    <xf numFmtId="0" fontId="3" fillId="0" borderId="0" xfId="0" applyFont="1" applyAlignment="1">
      <alignment horizontal="center"/>
    </xf>
    <xf numFmtId="0" fontId="0" fillId="52" borderId="72" xfId="0" applyFill="1" applyBorder="1" applyAlignment="1">
      <alignment horizontal="center"/>
    </xf>
    <xf numFmtId="0" fontId="0" fillId="52" borderId="73" xfId="0" applyFill="1" applyBorder="1" applyAlignment="1">
      <alignment horizontal="center"/>
    </xf>
    <xf numFmtId="3" fontId="0" fillId="0" borderId="0" xfId="0" applyNumberFormat="1" applyAlignment="1">
      <alignment horizontal="center"/>
    </xf>
    <xf numFmtId="1" fontId="44" fillId="63" borderId="68" xfId="0" applyNumberFormat="1" applyFont="1" applyFill="1" applyBorder="1" applyAlignment="1">
      <alignment vertical="top" wrapText="1"/>
    </xf>
    <xf numFmtId="3" fontId="3" fillId="0" borderId="74" xfId="0" applyNumberFormat="1" applyFont="1" applyBorder="1" applyAlignment="1">
      <alignment vertical="top" wrapText="1"/>
    </xf>
    <xf numFmtId="3" fontId="3" fillId="0" borderId="75" xfId="0" applyNumberFormat="1" applyFont="1" applyBorder="1" applyAlignment="1">
      <alignment vertical="top" wrapText="1"/>
    </xf>
    <xf numFmtId="3" fontId="3" fillId="0" borderId="76" xfId="0" applyNumberFormat="1" applyFont="1" applyBorder="1" applyAlignment="1">
      <alignment vertical="top" wrapText="1"/>
    </xf>
    <xf numFmtId="3" fontId="3" fillId="0" borderId="69" xfId="0" applyNumberFormat="1" applyFont="1" applyBorder="1" applyAlignment="1">
      <alignment vertical="top" wrapText="1"/>
    </xf>
    <xf numFmtId="1" fontId="44" fillId="79" borderId="9" xfId="0" applyNumberFormat="1" applyFont="1" applyFill="1" applyBorder="1" applyAlignment="1">
      <alignment vertical="top" wrapText="1"/>
    </xf>
    <xf numFmtId="1" fontId="44" fillId="79" borderId="20" xfId="0" applyNumberFormat="1" applyFont="1" applyFill="1" applyBorder="1" applyAlignment="1">
      <alignment vertical="top" wrapText="1"/>
    </xf>
    <xf numFmtId="1" fontId="44" fillId="79" borderId="16" xfId="0" applyNumberFormat="1" applyFont="1" applyFill="1" applyBorder="1" applyAlignment="1">
      <alignment vertical="top" wrapText="1"/>
    </xf>
    <xf numFmtId="1" fontId="44" fillId="79" borderId="17" xfId="0" applyNumberFormat="1" applyFont="1" applyFill="1" applyBorder="1" applyAlignment="1">
      <alignment vertical="top" wrapText="1"/>
    </xf>
    <xf numFmtId="1" fontId="0" fillId="0" borderId="77" xfId="0" applyNumberFormat="1" applyBorder="1" applyAlignment="1">
      <alignment horizontal="center"/>
    </xf>
    <xf numFmtId="1" fontId="0" fillId="0" borderId="78" xfId="0" applyNumberFormat="1" applyBorder="1" applyAlignment="1">
      <alignment horizontal="center"/>
    </xf>
    <xf numFmtId="1" fontId="0" fillId="0" borderId="79" xfId="0" applyNumberFormat="1" applyBorder="1" applyAlignment="1">
      <alignment horizontal="center"/>
    </xf>
    <xf numFmtId="1" fontId="47" fillId="0" borderId="0" xfId="0" applyNumberFormat="1" applyFont="1"/>
    <xf numFmtId="0" fontId="3" fillId="44" borderId="0" xfId="0" applyFont="1" applyFill="1" applyAlignment="1">
      <alignment wrapText="1"/>
    </xf>
    <xf numFmtId="1" fontId="44" fillId="53" borderId="16" xfId="0" applyNumberFormat="1" applyFont="1" applyFill="1" applyBorder="1" applyAlignment="1">
      <alignment vertical="top" wrapText="1"/>
    </xf>
    <xf numFmtId="1" fontId="44" fillId="53" borderId="40" xfId="0" applyNumberFormat="1" applyFont="1" applyFill="1" applyBorder="1" applyAlignment="1">
      <alignment vertical="top" wrapText="1"/>
    </xf>
    <xf numFmtId="1" fontId="44" fillId="53" borderId="41" xfId="0" applyNumberFormat="1" applyFont="1" applyFill="1" applyBorder="1" applyAlignment="1">
      <alignment vertical="top" wrapText="1"/>
    </xf>
    <xf numFmtId="3" fontId="3" fillId="0" borderId="9" xfId="0" applyNumberFormat="1" applyFont="1" applyBorder="1" applyAlignment="1">
      <alignment vertical="top" wrapText="1"/>
    </xf>
    <xf numFmtId="3" fontId="3" fillId="0" borderId="20" xfId="0" applyNumberFormat="1" applyFont="1" applyBorder="1" applyAlignment="1">
      <alignment vertical="top" wrapText="1"/>
    </xf>
    <xf numFmtId="3" fontId="3" fillId="0" borderId="68" xfId="0" applyNumberFormat="1" applyFont="1" applyBorder="1" applyAlignment="1">
      <alignment vertical="top" wrapText="1"/>
    </xf>
    <xf numFmtId="3" fontId="3" fillId="0" borderId="38" xfId="0" applyNumberFormat="1" applyFont="1" applyBorder="1" applyAlignment="1">
      <alignment vertical="top" wrapText="1"/>
    </xf>
    <xf numFmtId="3" fontId="3" fillId="0" borderId="17" xfId="0" applyNumberFormat="1" applyFont="1" applyBorder="1" applyAlignment="1">
      <alignment vertical="top" wrapText="1"/>
    </xf>
    <xf numFmtId="1" fontId="44" fillId="53" borderId="1" xfId="0" applyNumberFormat="1" applyFont="1" applyFill="1" applyBorder="1" applyAlignment="1">
      <alignment vertical="top" wrapText="1"/>
    </xf>
    <xf numFmtId="1" fontId="44" fillId="53" borderId="5" xfId="0" applyNumberFormat="1" applyFont="1" applyFill="1" applyBorder="1" applyAlignment="1">
      <alignment vertical="top" wrapText="1"/>
    </xf>
    <xf numFmtId="1" fontId="44" fillId="79" borderId="68" xfId="0" applyNumberFormat="1" applyFont="1" applyFill="1" applyBorder="1" applyAlignment="1">
      <alignment vertical="top" wrapText="1"/>
    </xf>
    <xf numFmtId="1" fontId="44" fillId="79" borderId="38" xfId="0" applyNumberFormat="1" applyFont="1" applyFill="1" applyBorder="1" applyAlignment="1">
      <alignment vertical="top" wrapText="1"/>
    </xf>
    <xf numFmtId="1" fontId="44" fillId="53" borderId="80" xfId="0" applyNumberFormat="1" applyFont="1" applyFill="1" applyBorder="1" applyAlignment="1">
      <alignment vertical="top" wrapText="1"/>
    </xf>
    <xf numFmtId="3" fontId="0" fillId="0" borderId="0" xfId="0" applyNumberFormat="1"/>
    <xf numFmtId="4" fontId="0" fillId="0" borderId="0" xfId="0" applyNumberFormat="1"/>
    <xf numFmtId="3" fontId="6" fillId="0" borderId="0" xfId="0" applyNumberFormat="1" applyFont="1"/>
    <xf numFmtId="10" fontId="0" fillId="0" borderId="0" xfId="12" applyNumberFormat="1" applyFont="1" applyFill="1" applyBorder="1"/>
    <xf numFmtId="0" fontId="3" fillId="64" borderId="1" xfId="0" applyFont="1" applyFill="1" applyBorder="1" applyAlignment="1">
      <alignment horizontal="left" vertical="top"/>
    </xf>
    <xf numFmtId="0" fontId="3" fillId="64" borderId="33" xfId="0" applyFont="1" applyFill="1" applyBorder="1" applyAlignment="1">
      <alignment horizontal="left" vertical="center"/>
    </xf>
    <xf numFmtId="0" fontId="3" fillId="64" borderId="36" xfId="0" applyFont="1" applyFill="1" applyBorder="1" applyAlignment="1">
      <alignment horizontal="left" vertical="center"/>
    </xf>
    <xf numFmtId="0" fontId="3" fillId="64" borderId="37" xfId="0" applyFont="1" applyFill="1" applyBorder="1" applyAlignment="1">
      <alignment horizontal="left" vertical="center"/>
    </xf>
    <xf numFmtId="49" fontId="6" fillId="0" borderId="0" xfId="0" applyNumberFormat="1" applyFont="1" applyAlignment="1">
      <alignment horizontal="left" vertical="top" wrapText="1"/>
    </xf>
    <xf numFmtId="0" fontId="0" fillId="0" borderId="0" xfId="0" applyAlignment="1">
      <alignment horizontal="left" vertical="top" wrapText="1"/>
    </xf>
    <xf numFmtId="0" fontId="3" fillId="67" borderId="5" xfId="0" applyFont="1" applyFill="1" applyBorder="1" applyAlignment="1">
      <alignment horizontal="left" vertical="top" wrapText="1"/>
    </xf>
    <xf numFmtId="0" fontId="36" fillId="37" borderId="0" xfId="0" applyFont="1" applyFill="1" applyAlignment="1">
      <alignment horizontal="left" vertical="top" wrapText="1"/>
    </xf>
    <xf numFmtId="49" fontId="6" fillId="0" borderId="0" xfId="0" applyNumberFormat="1" applyFont="1" applyAlignment="1">
      <alignment horizontal="left" vertical="center" wrapText="1"/>
    </xf>
    <xf numFmtId="0" fontId="29" fillId="67" borderId="5" xfId="0" applyFont="1" applyFill="1" applyBorder="1" applyAlignment="1">
      <alignment horizontal="left" vertical="top" wrapText="1"/>
    </xf>
    <xf numFmtId="49" fontId="29" fillId="61" borderId="1" xfId="0" applyNumberFormat="1" applyFont="1" applyFill="1" applyBorder="1" applyAlignment="1">
      <alignment horizontal="left" vertical="top" wrapText="1"/>
    </xf>
    <xf numFmtId="0" fontId="14" fillId="4" borderId="16"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5" fillId="4" borderId="50"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26" fillId="48" borderId="0" xfId="0" applyFont="1" applyFill="1" applyAlignment="1">
      <alignment horizontal="center" vertical="center" wrapText="1"/>
    </xf>
    <xf numFmtId="1" fontId="44" fillId="63" borderId="9" xfId="0" applyNumberFormat="1" applyFont="1" applyFill="1" applyBorder="1" applyAlignment="1">
      <alignment vertical="top" wrapText="1"/>
    </xf>
    <xf numFmtId="1" fontId="44" fillId="63" borderId="50" xfId="0" applyNumberFormat="1" applyFont="1" applyFill="1" applyBorder="1" applyAlignment="1">
      <alignment vertical="top" wrapText="1"/>
    </xf>
    <xf numFmtId="1" fontId="44" fillId="63" borderId="6" xfId="0" applyNumberFormat="1" applyFont="1" applyFill="1" applyBorder="1" applyAlignment="1">
      <alignment vertical="top" wrapText="1"/>
    </xf>
    <xf numFmtId="1" fontId="44" fillId="79" borderId="9" xfId="0" applyNumberFormat="1" applyFont="1" applyFill="1" applyBorder="1" applyAlignment="1">
      <alignment vertical="top" wrapText="1"/>
    </xf>
    <xf numFmtId="1" fontId="44" fillId="79" borderId="50" xfId="0" applyNumberFormat="1" applyFont="1" applyFill="1" applyBorder="1" applyAlignment="1">
      <alignment vertical="top" wrapText="1"/>
    </xf>
    <xf numFmtId="1" fontId="44" fillId="53" borderId="9" xfId="0" applyNumberFormat="1" applyFont="1" applyFill="1" applyBorder="1" applyAlignment="1">
      <alignment vertical="top" wrapText="1"/>
    </xf>
    <xf numFmtId="1" fontId="44" fillId="53" borderId="50" xfId="0" applyNumberFormat="1" applyFont="1" applyFill="1" applyBorder="1" applyAlignment="1">
      <alignment vertical="top" wrapText="1"/>
    </xf>
    <xf numFmtId="1" fontId="44" fillId="53" borderId="6" xfId="0" applyNumberFormat="1" applyFont="1" applyFill="1" applyBorder="1" applyAlignment="1">
      <alignment vertical="top" wrapText="1"/>
    </xf>
    <xf numFmtId="0" fontId="36" fillId="37" borderId="0" xfId="0" applyFont="1" applyFill="1" applyAlignment="1">
      <alignment horizontal="left" vertical="top" wrapText="1"/>
    </xf>
    <xf numFmtId="0" fontId="36" fillId="37" borderId="0" xfId="0" applyFont="1" applyFill="1" applyAlignment="1">
      <alignment horizontal="left" vertical="center"/>
    </xf>
    <xf numFmtId="49" fontId="28" fillId="56" borderId="0" xfId="0" applyNumberFormat="1" applyFont="1" applyFill="1" applyAlignment="1">
      <alignment horizontal="center" vertical="center" wrapText="1"/>
    </xf>
    <xf numFmtId="49" fontId="28" fillId="58" borderId="0" xfId="0" applyNumberFormat="1" applyFont="1" applyFill="1" applyAlignment="1">
      <alignment horizontal="center" vertical="center" wrapText="1"/>
    </xf>
    <xf numFmtId="49" fontId="28" fillId="59" borderId="0" xfId="0" applyNumberFormat="1" applyFont="1" applyFill="1" applyAlignment="1">
      <alignment horizontal="center" vertical="center" wrapText="1"/>
    </xf>
    <xf numFmtId="49" fontId="28" fillId="55" borderId="0" xfId="0" applyNumberFormat="1" applyFont="1" applyFill="1" applyAlignment="1">
      <alignment horizontal="center" vertical="center" wrapText="1"/>
    </xf>
    <xf numFmtId="49" fontId="28" fillId="57" borderId="0" xfId="0" applyNumberFormat="1" applyFont="1" applyFill="1" applyAlignment="1">
      <alignment horizontal="center" vertical="center" wrapText="1"/>
    </xf>
    <xf numFmtId="49" fontId="26" fillId="48" borderId="0" xfId="0" applyNumberFormat="1" applyFont="1" applyFill="1" applyAlignment="1">
      <alignment horizontal="center" vertical="center" wrapText="1"/>
    </xf>
    <xf numFmtId="49" fontId="28" fillId="39" borderId="0" xfId="0" applyNumberFormat="1" applyFont="1" applyFill="1" applyAlignment="1">
      <alignment horizontal="center" vertical="center" wrapText="1"/>
    </xf>
    <xf numFmtId="0" fontId="3" fillId="43" borderId="43" xfId="0" applyFont="1" applyFill="1" applyBorder="1" applyAlignment="1">
      <alignment horizontal="center"/>
    </xf>
    <xf numFmtId="0" fontId="0" fillId="43" borderId="44" xfId="0" applyFill="1" applyBorder="1" applyAlignment="1">
      <alignment horizontal="center"/>
    </xf>
    <xf numFmtId="0" fontId="0" fillId="43" borderId="45" xfId="0" applyFill="1" applyBorder="1" applyAlignment="1">
      <alignment horizontal="center"/>
    </xf>
    <xf numFmtId="0" fontId="3" fillId="36" borderId="43" xfId="0" applyFont="1" applyFill="1" applyBorder="1" applyAlignment="1">
      <alignment horizontal="center"/>
    </xf>
    <xf numFmtId="0" fontId="0" fillId="36" borderId="44" xfId="0" applyFill="1" applyBorder="1" applyAlignment="1">
      <alignment horizontal="center"/>
    </xf>
    <xf numFmtId="0" fontId="0" fillId="36" borderId="45" xfId="0" applyFill="1" applyBorder="1" applyAlignment="1">
      <alignment horizontal="center"/>
    </xf>
    <xf numFmtId="0" fontId="3" fillId="34" borderId="46" xfId="0" applyFont="1" applyFill="1" applyBorder="1" applyAlignment="1">
      <alignment horizontal="center"/>
    </xf>
    <xf numFmtId="0" fontId="3" fillId="34" borderId="47" xfId="0" applyFont="1" applyFill="1" applyBorder="1" applyAlignment="1">
      <alignment horizontal="center"/>
    </xf>
  </cellXfs>
  <cellStyles count="23">
    <cellStyle name="Comma 2" xfId="1" xr:uid="{00000000-0005-0000-0000-000000000000}"/>
    <cellStyle name="Comma 2 2" xfId="2" xr:uid="{00000000-0005-0000-0000-000001000000}"/>
    <cellStyle name="Comma 2 2 2" xfId="14" xr:uid="{62A9988B-75EF-4512-A936-3620D308D2F9}"/>
    <cellStyle name="Comma 2 3" xfId="13" xr:uid="{89D8BD4E-854D-4CFF-9794-D6A33394949E}"/>
    <cellStyle name="Comma 3" xfId="3" xr:uid="{00000000-0005-0000-0000-000002000000}"/>
    <cellStyle name="Comma 3 2" xfId="15" xr:uid="{654FB089-47A3-4C8E-B113-65C2CC9DEDD3}"/>
    <cellStyle name="Hyperlink 2" xfId="4" xr:uid="{00000000-0005-0000-0000-000004000000}"/>
    <cellStyle name="Normal" xfId="0" builtinId="0"/>
    <cellStyle name="Normal 2" xfId="5" xr:uid="{00000000-0005-0000-0000-000006000000}"/>
    <cellStyle name="Normal 2 2" xfId="6" xr:uid="{00000000-0005-0000-0000-000007000000}"/>
    <cellStyle name="Normal 2 2 2" xfId="17" xr:uid="{C76E4DBE-496C-4FA3-89CD-C189011E5858}"/>
    <cellStyle name="Normal 2 3" xfId="16" xr:uid="{84A9FE6A-B107-4C6B-8D92-6CC94DDC7870}"/>
    <cellStyle name="Normal 3" xfId="7" xr:uid="{00000000-0005-0000-0000-000008000000}"/>
    <cellStyle name="Normal 3 2" xfId="18" xr:uid="{61BDF03F-187B-48C5-B14B-412DB65A5840}"/>
    <cellStyle name="Normal 4" xfId="8" xr:uid="{00000000-0005-0000-0000-000009000000}"/>
    <cellStyle name="Normal 4 2" xfId="19" xr:uid="{AF456712-6A88-4594-9190-6FC5E9EC6BC3}"/>
    <cellStyle name="Normal 5" xfId="9" xr:uid="{00000000-0005-0000-0000-00000A000000}"/>
    <cellStyle name="Normal 5 2" xfId="20" xr:uid="{DAF7EB0F-E6D1-4488-9627-B0070867B6BB}"/>
    <cellStyle name="Normal 6" xfId="10" xr:uid="{00000000-0005-0000-0000-00000B000000}"/>
    <cellStyle name="Normal 6 2" xfId="21" xr:uid="{05D35E62-4329-403E-B011-56D48DEA3DB7}"/>
    <cellStyle name="Normal 7" xfId="11" xr:uid="{00000000-0005-0000-0000-00000C000000}"/>
    <cellStyle name="Normal 7 2" xfId="22" xr:uid="{6BED25A9-315D-4B14-B83A-AE07890BD7D9}"/>
    <cellStyle name="Per cent" xfId="1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99"/>
      <color rgb="FFFFFFCC"/>
      <color rgb="FFC5D9F1"/>
      <color rgb="FFFFFF99"/>
      <color rgb="FF666699"/>
      <color rgb="FF00CC66"/>
      <color rgb="FF66FFCC"/>
      <color rgb="FFFFCCCC"/>
      <color rgb="FF00FF99"/>
      <color rgb="FF7CE0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8" tint="0.79998168889431442"/>
    <pageSetUpPr fitToPage="1"/>
  </sheetPr>
  <dimension ref="A1:H119"/>
  <sheetViews>
    <sheetView zoomScale="80" zoomScaleNormal="80" workbookViewId="0">
      <pane xSplit="1" ySplit="8" topLeftCell="B9" activePane="bottomRight" state="frozen"/>
      <selection activeCell="N152" sqref="N152:T154"/>
      <selection pane="topRight" activeCell="N152" sqref="N152:T154"/>
      <selection pane="bottomLeft" activeCell="N152" sqref="N152:T154"/>
      <selection pane="bottomRight" activeCell="C77" sqref="C77:G77"/>
    </sheetView>
  </sheetViews>
  <sheetFormatPr defaultColWidth="11.42578125" defaultRowHeight="12.75" x14ac:dyDescent="0.2"/>
  <cols>
    <col min="1" max="1" width="45.5703125" style="786" customWidth="1"/>
    <col min="2" max="2" width="9.42578125" customWidth="1"/>
    <col min="3" max="7" width="7.140625" customWidth="1"/>
    <col min="8" max="8" width="16.5703125" style="786" customWidth="1"/>
    <col min="9" max="25" width="10.140625" customWidth="1"/>
    <col min="26" max="28" width="7" bestFit="1" customWidth="1"/>
    <col min="29" max="30" width="8.5703125" customWidth="1"/>
  </cols>
  <sheetData>
    <row r="1" spans="1:8" ht="108" customHeight="1" x14ac:dyDescent="0.2">
      <c r="A1" s="975" t="s">
        <v>970</v>
      </c>
      <c r="B1" s="976"/>
      <c r="C1" s="976"/>
      <c r="D1" s="976"/>
      <c r="E1" s="976"/>
      <c r="F1" s="976"/>
      <c r="G1" s="976"/>
      <c r="H1" s="977"/>
    </row>
    <row r="2" spans="1:8" x14ac:dyDescent="0.2">
      <c r="A2" s="978"/>
      <c r="B2" s="798"/>
      <c r="C2" s="799" t="s">
        <v>164</v>
      </c>
      <c r="D2" s="799" t="s">
        <v>165</v>
      </c>
      <c r="E2" s="799" t="s">
        <v>166</v>
      </c>
      <c r="F2" s="799" t="s">
        <v>82</v>
      </c>
      <c r="G2" s="799" t="s">
        <v>408</v>
      </c>
      <c r="H2" s="800" t="s">
        <v>719</v>
      </c>
    </row>
    <row r="3" spans="1:8" x14ac:dyDescent="0.2">
      <c r="A3" s="979"/>
      <c r="B3" s="798" t="s">
        <v>79</v>
      </c>
      <c r="C3" s="798">
        <v>1</v>
      </c>
      <c r="D3" s="798">
        <v>2</v>
      </c>
      <c r="E3" s="798">
        <v>3</v>
      </c>
      <c r="F3" s="798">
        <v>4</v>
      </c>
      <c r="G3" s="798">
        <v>5</v>
      </c>
      <c r="H3" s="800"/>
    </row>
    <row r="4" spans="1:8" x14ac:dyDescent="0.2">
      <c r="A4" s="801"/>
      <c r="B4" s="801"/>
      <c r="C4" s="801"/>
      <c r="D4" s="801"/>
      <c r="E4" s="801"/>
      <c r="F4" s="801"/>
      <c r="G4" s="801"/>
      <c r="H4" s="802"/>
    </row>
    <row r="5" spans="1:8" x14ac:dyDescent="0.2">
      <c r="A5" s="800" t="s">
        <v>376</v>
      </c>
      <c r="B5" s="801"/>
      <c r="C5" s="801"/>
      <c r="D5" s="801"/>
      <c r="E5" s="801"/>
      <c r="F5" s="801"/>
      <c r="G5" s="801"/>
      <c r="H5" s="802"/>
    </row>
    <row r="6" spans="1:8" s="785" customFormat="1" ht="26.25" customHeight="1" x14ac:dyDescent="0.2">
      <c r="A6" s="803" t="s">
        <v>801</v>
      </c>
      <c r="B6" s="804">
        <f>SUBTOTAL(9,C6:G6)</f>
        <v>1900</v>
      </c>
      <c r="C6" s="805">
        <f>'Trajectory Submission'!T7</f>
        <v>380</v>
      </c>
      <c r="D6" s="805">
        <f>'Trajectory Submission'!U7</f>
        <v>380</v>
      </c>
      <c r="E6" s="805">
        <f>'Trajectory Submission'!V7</f>
        <v>380</v>
      </c>
      <c r="F6" s="805">
        <f>'Trajectory Submission'!W7</f>
        <v>380</v>
      </c>
      <c r="G6" s="805">
        <f>'Trajectory Submission'!X7</f>
        <v>380</v>
      </c>
      <c r="H6" s="806" t="s">
        <v>454</v>
      </c>
    </row>
    <row r="7" spans="1:8" x14ac:dyDescent="0.2">
      <c r="A7" s="802"/>
      <c r="B7" s="801"/>
      <c r="C7" s="801"/>
      <c r="D7" s="801"/>
      <c r="E7" s="801"/>
      <c r="F7" s="801"/>
      <c r="G7" s="801"/>
      <c r="H7" s="802"/>
    </row>
    <row r="8" spans="1:8" x14ac:dyDescent="0.2">
      <c r="A8" s="800" t="s">
        <v>81</v>
      </c>
      <c r="B8" s="801"/>
      <c r="C8" s="801"/>
      <c r="D8" s="801"/>
      <c r="E8" s="801"/>
      <c r="F8" s="801"/>
      <c r="G8" s="801"/>
      <c r="H8" s="802"/>
    </row>
    <row r="9" spans="1:8" ht="26.1" customHeight="1" x14ac:dyDescent="0.2">
      <c r="A9" s="807" t="s">
        <v>802</v>
      </c>
      <c r="B9" s="804">
        <f t="shared" ref="B9:B76" si="0">SUBTOTAL(9,C9:G9)</f>
        <v>215</v>
      </c>
      <c r="C9" s="805">
        <f>'Trajectory Submission'!S13</f>
        <v>0</v>
      </c>
      <c r="D9" s="805">
        <f>'Trajectory Submission'!T13</f>
        <v>0</v>
      </c>
      <c r="E9" s="805">
        <f>'Trajectory Submission'!U13</f>
        <v>0</v>
      </c>
      <c r="F9" s="805">
        <f>'Trajectory Submission'!V13</f>
        <v>0</v>
      </c>
      <c r="G9" s="805">
        <f>'Trajectory Submission'!W13</f>
        <v>215</v>
      </c>
      <c r="H9" s="808" t="s">
        <v>115</v>
      </c>
    </row>
    <row r="10" spans="1:8" ht="26.1" customHeight="1" x14ac:dyDescent="0.2">
      <c r="A10" s="807" t="s">
        <v>722</v>
      </c>
      <c r="B10" s="804">
        <f t="shared" si="0"/>
        <v>321</v>
      </c>
      <c r="C10" s="805">
        <f>'Trajectory Submission'!S19</f>
        <v>107</v>
      </c>
      <c r="D10" s="805">
        <f>'Trajectory Submission'!T19</f>
        <v>107</v>
      </c>
      <c r="E10" s="805">
        <f>'Trajectory Submission'!U19</f>
        <v>107</v>
      </c>
      <c r="F10" s="805">
        <f>'Trajectory Submission'!V19</f>
        <v>0</v>
      </c>
      <c r="G10" s="805">
        <f>'Trajectory Submission'!W19</f>
        <v>0</v>
      </c>
      <c r="H10" s="808" t="s">
        <v>659</v>
      </c>
    </row>
    <row r="11" spans="1:8" ht="26.1" customHeight="1" x14ac:dyDescent="0.2">
      <c r="A11" s="807" t="s">
        <v>723</v>
      </c>
      <c r="B11" s="804">
        <f t="shared" si="0"/>
        <v>400</v>
      </c>
      <c r="C11" s="805">
        <f>'Trajectory Submission'!S20</f>
        <v>0</v>
      </c>
      <c r="D11" s="805">
        <f>'Trajectory Submission'!T20</f>
        <v>0</v>
      </c>
      <c r="E11" s="805">
        <f>'Trajectory Submission'!U20</f>
        <v>0</v>
      </c>
      <c r="F11" s="805">
        <f>'Trajectory Submission'!V20</f>
        <v>200</v>
      </c>
      <c r="G11" s="805">
        <f>'Trajectory Submission'!W20</f>
        <v>200</v>
      </c>
      <c r="H11" s="808" t="s">
        <v>659</v>
      </c>
    </row>
    <row r="12" spans="1:8" ht="26.1" customHeight="1" x14ac:dyDescent="0.2">
      <c r="A12" s="807" t="s">
        <v>926</v>
      </c>
      <c r="B12" s="804">
        <f t="shared" si="0"/>
        <v>1000</v>
      </c>
      <c r="C12" s="805">
        <f>'Trajectory Submission'!S21</f>
        <v>200</v>
      </c>
      <c r="D12" s="805">
        <f>'Trajectory Submission'!T21</f>
        <v>200</v>
      </c>
      <c r="E12" s="805">
        <f>'Trajectory Submission'!U21</f>
        <v>200</v>
      </c>
      <c r="F12" s="805">
        <f>'Trajectory Submission'!V21</f>
        <v>200</v>
      </c>
      <c r="G12" s="805">
        <f>'Trajectory Submission'!W21</f>
        <v>200</v>
      </c>
      <c r="H12" s="808" t="s">
        <v>659</v>
      </c>
    </row>
    <row r="13" spans="1:8" ht="26.1" customHeight="1" x14ac:dyDescent="0.2">
      <c r="A13" s="807" t="s">
        <v>514</v>
      </c>
      <c r="B13" s="804">
        <f t="shared" si="0"/>
        <v>562</v>
      </c>
      <c r="C13" s="805">
        <f>'Trajectory Submission'!S23</f>
        <v>562</v>
      </c>
      <c r="D13" s="805">
        <f>'Trajectory Submission'!T23</f>
        <v>0</v>
      </c>
      <c r="E13" s="805">
        <f>'Trajectory Submission'!U23</f>
        <v>0</v>
      </c>
      <c r="F13" s="805">
        <f>'Trajectory Submission'!V23</f>
        <v>0</v>
      </c>
      <c r="G13" s="805">
        <f>'Trajectory Submission'!W23</f>
        <v>0</v>
      </c>
      <c r="H13" s="808" t="s">
        <v>659</v>
      </c>
    </row>
    <row r="14" spans="1:8" ht="26.1" customHeight="1" x14ac:dyDescent="0.2">
      <c r="A14" s="807" t="s">
        <v>803</v>
      </c>
      <c r="B14" s="804">
        <f t="shared" si="0"/>
        <v>252</v>
      </c>
      <c r="C14" s="805">
        <f>'Trajectory Submission'!S28</f>
        <v>0</v>
      </c>
      <c r="D14" s="805">
        <f>'Trajectory Submission'!T28</f>
        <v>126</v>
      </c>
      <c r="E14" s="805">
        <f>'Trajectory Submission'!U28</f>
        <v>126</v>
      </c>
      <c r="F14" s="805">
        <f>'Trajectory Submission'!V28</f>
        <v>0</v>
      </c>
      <c r="G14" s="805">
        <f>'Trajectory Submission'!W28</f>
        <v>0</v>
      </c>
      <c r="H14" s="808" t="s">
        <v>659</v>
      </c>
    </row>
    <row r="15" spans="1:8" ht="26.1" customHeight="1" x14ac:dyDescent="0.2">
      <c r="A15" s="807" t="s">
        <v>804</v>
      </c>
      <c r="B15" s="804">
        <f t="shared" si="0"/>
        <v>81</v>
      </c>
      <c r="C15" s="805">
        <f>'Trajectory Submission'!S32</f>
        <v>0</v>
      </c>
      <c r="D15" s="805">
        <f>'Trajectory Submission'!T32</f>
        <v>0</v>
      </c>
      <c r="E15" s="805">
        <f>'Trajectory Submission'!U32</f>
        <v>81</v>
      </c>
      <c r="F15" s="805">
        <f>'Trajectory Submission'!V32</f>
        <v>0</v>
      </c>
      <c r="G15" s="805">
        <f>'Trajectory Submission'!W32</f>
        <v>0</v>
      </c>
      <c r="H15" s="808" t="s">
        <v>659</v>
      </c>
    </row>
    <row r="16" spans="1:8" ht="26.1" customHeight="1" x14ac:dyDescent="0.2">
      <c r="A16" s="807" t="s">
        <v>544</v>
      </c>
      <c r="B16" s="804">
        <f t="shared" si="0"/>
        <v>140</v>
      </c>
      <c r="C16" s="805">
        <f>'Trajectory Submission'!S34</f>
        <v>140</v>
      </c>
      <c r="D16" s="805">
        <f>'Trajectory Submission'!T34</f>
        <v>0</v>
      </c>
      <c r="E16" s="805">
        <f>'Trajectory Submission'!U34</f>
        <v>0</v>
      </c>
      <c r="F16" s="805">
        <f>'Trajectory Submission'!V34</f>
        <v>0</v>
      </c>
      <c r="G16" s="805">
        <f>'Trajectory Submission'!W34</f>
        <v>0</v>
      </c>
      <c r="H16" s="808" t="s">
        <v>615</v>
      </c>
    </row>
    <row r="17" spans="1:8" ht="26.1" customHeight="1" x14ac:dyDescent="0.2">
      <c r="A17" s="807" t="s">
        <v>595</v>
      </c>
      <c r="B17" s="804">
        <f t="shared" si="0"/>
        <v>161</v>
      </c>
      <c r="C17" s="805">
        <f>'Trajectory Submission'!S35</f>
        <v>0</v>
      </c>
      <c r="D17" s="805">
        <f>'Trajectory Submission'!T35</f>
        <v>161</v>
      </c>
      <c r="E17" s="805">
        <f>'Trajectory Submission'!U35</f>
        <v>0</v>
      </c>
      <c r="F17" s="805">
        <f>'Trajectory Submission'!V35</f>
        <v>0</v>
      </c>
      <c r="G17" s="805">
        <f>'Trajectory Submission'!W35</f>
        <v>0</v>
      </c>
      <c r="H17" s="808" t="s">
        <v>615</v>
      </c>
    </row>
    <row r="18" spans="1:8" ht="26.1" customHeight="1" x14ac:dyDescent="0.2">
      <c r="A18" s="807" t="s">
        <v>506</v>
      </c>
      <c r="B18" s="804">
        <f t="shared" si="0"/>
        <v>163</v>
      </c>
      <c r="C18" s="805">
        <f>'Trajectory Submission'!S40</f>
        <v>0</v>
      </c>
      <c r="D18" s="805">
        <f>'Trajectory Submission'!T40</f>
        <v>163</v>
      </c>
      <c r="E18" s="805">
        <f>'Trajectory Submission'!U40</f>
        <v>0</v>
      </c>
      <c r="F18" s="805">
        <f>'Trajectory Submission'!V40</f>
        <v>0</v>
      </c>
      <c r="G18" s="805">
        <f>'Trajectory Submission'!W40</f>
        <v>0</v>
      </c>
      <c r="H18" s="808" t="s">
        <v>615</v>
      </c>
    </row>
    <row r="19" spans="1:8" ht="26.1" customHeight="1" x14ac:dyDescent="0.2">
      <c r="A19" s="807" t="s">
        <v>807</v>
      </c>
      <c r="B19" s="804">
        <f t="shared" si="0"/>
        <v>350</v>
      </c>
      <c r="C19" s="805">
        <f>'Trajectory Submission'!S41</f>
        <v>0</v>
      </c>
      <c r="D19" s="805">
        <f>'Trajectory Submission'!T41</f>
        <v>0</v>
      </c>
      <c r="E19" s="805">
        <f>'Trajectory Submission'!U41</f>
        <v>0</v>
      </c>
      <c r="F19" s="805">
        <f>'Trajectory Submission'!V41</f>
        <v>175</v>
      </c>
      <c r="G19" s="805">
        <f>'Trajectory Submission'!W41</f>
        <v>175</v>
      </c>
      <c r="H19" s="808" t="s">
        <v>615</v>
      </c>
    </row>
    <row r="20" spans="1:8" ht="26.1" customHeight="1" x14ac:dyDescent="0.2">
      <c r="A20" s="807" t="s">
        <v>596</v>
      </c>
      <c r="B20" s="804">
        <f t="shared" si="0"/>
        <v>16</v>
      </c>
      <c r="C20" s="805">
        <f>'Trajectory Submission'!S46</f>
        <v>0</v>
      </c>
      <c r="D20" s="805">
        <f>'Trajectory Submission'!T46</f>
        <v>16</v>
      </c>
      <c r="E20" s="805">
        <f>'Trajectory Submission'!U46</f>
        <v>0</v>
      </c>
      <c r="F20" s="805">
        <f>'Trajectory Submission'!V46</f>
        <v>0</v>
      </c>
      <c r="G20" s="805">
        <f>'Trajectory Submission'!W46</f>
        <v>0</v>
      </c>
      <c r="H20" s="808" t="s">
        <v>615</v>
      </c>
    </row>
    <row r="21" spans="1:8" ht="26.1" customHeight="1" x14ac:dyDescent="0.2">
      <c r="A21" s="807" t="s">
        <v>808</v>
      </c>
      <c r="B21" s="804">
        <f t="shared" si="0"/>
        <v>290</v>
      </c>
      <c r="C21" s="805">
        <f>'Trajectory Submission'!S47</f>
        <v>0</v>
      </c>
      <c r="D21" s="805">
        <f>'Trajectory Submission'!T47</f>
        <v>0</v>
      </c>
      <c r="E21" s="805">
        <f>'Trajectory Submission'!U47</f>
        <v>0</v>
      </c>
      <c r="F21" s="805">
        <f>'Trajectory Submission'!V47</f>
        <v>145</v>
      </c>
      <c r="G21" s="805">
        <f>'Trajectory Submission'!W47</f>
        <v>145</v>
      </c>
      <c r="H21" s="808" t="s">
        <v>446</v>
      </c>
    </row>
    <row r="22" spans="1:8" ht="26.1" customHeight="1" x14ac:dyDescent="0.2">
      <c r="A22" s="807" t="s">
        <v>929</v>
      </c>
      <c r="B22" s="804">
        <f t="shared" si="0"/>
        <v>200</v>
      </c>
      <c r="C22" s="805">
        <f>'Trajectory Submission'!S51</f>
        <v>0</v>
      </c>
      <c r="D22" s="805">
        <f>'Trajectory Submission'!T51</f>
        <v>0</v>
      </c>
      <c r="E22" s="805">
        <f>'Trajectory Submission'!U51</f>
        <v>0</v>
      </c>
      <c r="F22" s="805">
        <f>'Trajectory Submission'!V51</f>
        <v>0</v>
      </c>
      <c r="G22" s="805">
        <f>'Trajectory Submission'!W51</f>
        <v>200</v>
      </c>
      <c r="H22" s="808" t="s">
        <v>446</v>
      </c>
    </row>
    <row r="23" spans="1:8" ht="26.1" customHeight="1" x14ac:dyDescent="0.2">
      <c r="A23" s="807" t="s">
        <v>720</v>
      </c>
      <c r="B23" s="804">
        <f t="shared" si="0"/>
        <v>1199</v>
      </c>
      <c r="C23" s="805">
        <f>'Trajectory Submission'!S52</f>
        <v>200</v>
      </c>
      <c r="D23" s="805">
        <f>'Trajectory Submission'!T52</f>
        <v>201</v>
      </c>
      <c r="E23" s="805">
        <f>'Trajectory Submission'!U52</f>
        <v>201</v>
      </c>
      <c r="F23" s="805">
        <f>'Trajectory Submission'!V52</f>
        <v>201</v>
      </c>
      <c r="G23" s="805">
        <f>'Trajectory Submission'!W52</f>
        <v>396</v>
      </c>
      <c r="H23" s="808" t="s">
        <v>446</v>
      </c>
    </row>
    <row r="24" spans="1:8" ht="26.1" customHeight="1" x14ac:dyDescent="0.2">
      <c r="A24" s="807" t="s">
        <v>930</v>
      </c>
      <c r="B24" s="804">
        <f t="shared" si="0"/>
        <v>449</v>
      </c>
      <c r="C24" s="805">
        <f>'Trajectory Submission'!S53</f>
        <v>0</v>
      </c>
      <c r="D24" s="805">
        <f>'Trajectory Submission'!T53</f>
        <v>0</v>
      </c>
      <c r="E24" s="805">
        <f>'Trajectory Submission'!U53</f>
        <v>290</v>
      </c>
      <c r="F24" s="805">
        <f>'Trajectory Submission'!V53</f>
        <v>0</v>
      </c>
      <c r="G24" s="805">
        <f>'Trajectory Submission'!W53</f>
        <v>159</v>
      </c>
      <c r="H24" s="808" t="s">
        <v>446</v>
      </c>
    </row>
    <row r="25" spans="1:8" ht="26.1" customHeight="1" x14ac:dyDescent="0.2">
      <c r="A25" s="807" t="s">
        <v>809</v>
      </c>
      <c r="B25" s="804">
        <f t="shared" si="0"/>
        <v>147</v>
      </c>
      <c r="C25" s="805">
        <f>'Trajectory Submission'!S56</f>
        <v>0</v>
      </c>
      <c r="D25" s="805">
        <f>'Trajectory Submission'!T56</f>
        <v>0</v>
      </c>
      <c r="E25" s="805">
        <f>'Trajectory Submission'!U56</f>
        <v>147</v>
      </c>
      <c r="F25" s="805">
        <f>'Trajectory Submission'!V56</f>
        <v>0</v>
      </c>
      <c r="G25" s="805">
        <f>'Trajectory Submission'!W56</f>
        <v>0</v>
      </c>
      <c r="H25" s="808" t="s">
        <v>447</v>
      </c>
    </row>
    <row r="26" spans="1:8" ht="26.1" customHeight="1" x14ac:dyDescent="0.2">
      <c r="A26" s="807" t="s">
        <v>816</v>
      </c>
      <c r="B26" s="804">
        <f t="shared" si="0"/>
        <v>151</v>
      </c>
      <c r="C26" s="805">
        <f>'Trajectory Submission'!S201</f>
        <v>0</v>
      </c>
      <c r="D26" s="805">
        <f>'Trajectory Submission'!T201</f>
        <v>151</v>
      </c>
      <c r="E26" s="805">
        <f>'Trajectory Submission'!U201</f>
        <v>0</v>
      </c>
      <c r="F26" s="805">
        <f>'Trajectory Submission'!V201</f>
        <v>0</v>
      </c>
      <c r="G26" s="805">
        <f>'Trajectory Submission'!W201</f>
        <v>0</v>
      </c>
      <c r="H26" s="808" t="s">
        <v>447</v>
      </c>
    </row>
    <row r="27" spans="1:8" ht="26.1" customHeight="1" x14ac:dyDescent="0.2">
      <c r="A27" s="807" t="s">
        <v>949</v>
      </c>
      <c r="B27" s="804">
        <f t="shared" si="0"/>
        <v>-1</v>
      </c>
      <c r="C27" s="805">
        <f>'Trajectory Submission'!S202</f>
        <v>0</v>
      </c>
      <c r="D27" s="805">
        <f>'Trajectory Submission'!T202</f>
        <v>0</v>
      </c>
      <c r="E27" s="805">
        <f>'Trajectory Submission'!U202</f>
        <v>-1</v>
      </c>
      <c r="F27" s="805">
        <f>'Trajectory Submission'!V202</f>
        <v>0</v>
      </c>
      <c r="G27" s="805">
        <f>'Trajectory Submission'!W202</f>
        <v>0</v>
      </c>
      <c r="H27" s="808" t="s">
        <v>955</v>
      </c>
    </row>
    <row r="28" spans="1:8" ht="26.1" customHeight="1" x14ac:dyDescent="0.2">
      <c r="A28" s="807" t="s">
        <v>950</v>
      </c>
      <c r="B28" s="804">
        <f t="shared" si="0"/>
        <v>91</v>
      </c>
      <c r="C28" s="805">
        <f>'Trajectory Submission'!S203</f>
        <v>0</v>
      </c>
      <c r="D28" s="805">
        <f>'Trajectory Submission'!T203</f>
        <v>0</v>
      </c>
      <c r="E28" s="805">
        <f>'Trajectory Submission'!U203</f>
        <v>0</v>
      </c>
      <c r="F28" s="805">
        <f>'Trajectory Submission'!V203</f>
        <v>0</v>
      </c>
      <c r="G28" s="805">
        <f>'Trajectory Submission'!W203</f>
        <v>91</v>
      </c>
      <c r="H28" s="808" t="s">
        <v>379</v>
      </c>
    </row>
    <row r="29" spans="1:8" ht="26.1" customHeight="1" x14ac:dyDescent="0.2">
      <c r="A29" s="807" t="s">
        <v>951</v>
      </c>
      <c r="B29" s="804">
        <f t="shared" si="0"/>
        <v>251</v>
      </c>
      <c r="C29" s="805">
        <f>'Trajectory Submission'!S204</f>
        <v>0</v>
      </c>
      <c r="D29" s="805">
        <f>'Trajectory Submission'!T204</f>
        <v>0</v>
      </c>
      <c r="E29" s="805">
        <f>'Trajectory Submission'!U204</f>
        <v>0</v>
      </c>
      <c r="F29" s="805">
        <f>'Trajectory Submission'!V204</f>
        <v>125</v>
      </c>
      <c r="G29" s="805">
        <f>'Trajectory Submission'!W204</f>
        <v>126</v>
      </c>
      <c r="H29" s="808" t="s">
        <v>379</v>
      </c>
    </row>
    <row r="30" spans="1:8" ht="26.1" customHeight="1" x14ac:dyDescent="0.2">
      <c r="A30" s="807" t="s">
        <v>952</v>
      </c>
      <c r="B30" s="804">
        <f t="shared" si="0"/>
        <v>333</v>
      </c>
      <c r="C30" s="805">
        <f>'Trajectory Submission'!S205</f>
        <v>0</v>
      </c>
      <c r="D30" s="805">
        <f>'Trajectory Submission'!T205</f>
        <v>0</v>
      </c>
      <c r="E30" s="805">
        <f>'Trajectory Submission'!U205</f>
        <v>0</v>
      </c>
      <c r="F30" s="805">
        <f>'Trajectory Submission'!V205</f>
        <v>166</v>
      </c>
      <c r="G30" s="805">
        <f>'Trajectory Submission'!W205</f>
        <v>167</v>
      </c>
      <c r="H30" s="808" t="s">
        <v>741</v>
      </c>
    </row>
    <row r="31" spans="1:8" ht="26.1" customHeight="1" x14ac:dyDescent="0.2">
      <c r="A31" s="807" t="s">
        <v>953</v>
      </c>
      <c r="B31" s="804">
        <f t="shared" si="0"/>
        <v>182</v>
      </c>
      <c r="C31" s="805">
        <f>'Trajectory Submission'!S206</f>
        <v>0</v>
      </c>
      <c r="D31" s="805">
        <f>'Trajectory Submission'!T206</f>
        <v>0</v>
      </c>
      <c r="E31" s="805">
        <f>'Trajectory Submission'!U206</f>
        <v>0</v>
      </c>
      <c r="F31" s="805">
        <f>'Trajectory Submission'!V206</f>
        <v>0</v>
      </c>
      <c r="G31" s="805">
        <f>'Trajectory Submission'!W206</f>
        <v>182</v>
      </c>
      <c r="H31" s="808" t="s">
        <v>741</v>
      </c>
    </row>
    <row r="32" spans="1:8" ht="26.1" customHeight="1" x14ac:dyDescent="0.2">
      <c r="A32" s="807" t="s">
        <v>954</v>
      </c>
      <c r="B32" s="804">
        <f t="shared" si="0"/>
        <v>208</v>
      </c>
      <c r="C32" s="805">
        <f>'Trajectory Submission'!S207</f>
        <v>0</v>
      </c>
      <c r="D32" s="805">
        <f>'Trajectory Submission'!T207</f>
        <v>0</v>
      </c>
      <c r="E32" s="805">
        <f>'Trajectory Submission'!U207</f>
        <v>0</v>
      </c>
      <c r="F32" s="805">
        <f>'Trajectory Submission'!V207</f>
        <v>104</v>
      </c>
      <c r="G32" s="805">
        <f>'Trajectory Submission'!W207</f>
        <v>104</v>
      </c>
      <c r="H32" s="808" t="s">
        <v>741</v>
      </c>
    </row>
    <row r="33" spans="1:8" ht="26.1" customHeight="1" x14ac:dyDescent="0.2">
      <c r="A33" s="807" t="s">
        <v>810</v>
      </c>
      <c r="B33" s="804">
        <f t="shared" si="0"/>
        <v>55</v>
      </c>
      <c r="C33" s="805">
        <f>'Trajectory Submission'!S68</f>
        <v>0</v>
      </c>
      <c r="D33" s="805">
        <f>'Trajectory Submission'!T68</f>
        <v>55</v>
      </c>
      <c r="E33" s="805">
        <f>'Trajectory Submission'!U68</f>
        <v>0</v>
      </c>
      <c r="F33" s="805">
        <f>'Trajectory Submission'!V68</f>
        <v>0</v>
      </c>
      <c r="G33" s="805">
        <f>'Trajectory Submission'!W68</f>
        <v>0</v>
      </c>
      <c r="H33" s="808" t="s">
        <v>619</v>
      </c>
    </row>
    <row r="34" spans="1:8" ht="26.1" customHeight="1" x14ac:dyDescent="0.2">
      <c r="A34" s="807" t="s">
        <v>811</v>
      </c>
      <c r="B34" s="804">
        <f t="shared" si="0"/>
        <v>95</v>
      </c>
      <c r="C34" s="805">
        <f>'Trajectory Submission'!S69</f>
        <v>0</v>
      </c>
      <c r="D34" s="805">
        <f>'Trajectory Submission'!T69</f>
        <v>95</v>
      </c>
      <c r="E34" s="805">
        <f>'Trajectory Submission'!U69</f>
        <v>0</v>
      </c>
      <c r="F34" s="805">
        <f>'Trajectory Submission'!V69</f>
        <v>0</v>
      </c>
      <c r="G34" s="805">
        <f>'Trajectory Submission'!W69</f>
        <v>0</v>
      </c>
      <c r="H34" s="808" t="s">
        <v>619</v>
      </c>
    </row>
    <row r="35" spans="1:8" ht="26.1" customHeight="1" x14ac:dyDescent="0.2">
      <c r="A35" s="807" t="s">
        <v>931</v>
      </c>
      <c r="B35" s="804">
        <f t="shared" si="0"/>
        <v>295</v>
      </c>
      <c r="C35" s="805">
        <f>'Trajectory Submission'!S70</f>
        <v>0</v>
      </c>
      <c r="D35" s="805">
        <f>'Trajectory Submission'!T70</f>
        <v>0</v>
      </c>
      <c r="E35" s="805">
        <f>'Trajectory Submission'!U70</f>
        <v>0</v>
      </c>
      <c r="F35" s="805">
        <f>'Trajectory Submission'!V70</f>
        <v>147</v>
      </c>
      <c r="G35" s="805">
        <f>'Trajectory Submission'!W70</f>
        <v>148</v>
      </c>
      <c r="H35" s="808" t="s">
        <v>619</v>
      </c>
    </row>
    <row r="36" spans="1:8" ht="26.1" customHeight="1" x14ac:dyDescent="0.2">
      <c r="A36" s="807" t="s">
        <v>812</v>
      </c>
      <c r="B36" s="804">
        <f t="shared" si="0"/>
        <v>116</v>
      </c>
      <c r="C36" s="805">
        <f>'Trajectory Submission'!S71</f>
        <v>0</v>
      </c>
      <c r="D36" s="805">
        <f>'Trajectory Submission'!T71</f>
        <v>116</v>
      </c>
      <c r="E36" s="805">
        <f>'Trajectory Submission'!U71</f>
        <v>0</v>
      </c>
      <c r="F36" s="805">
        <f>'Trajectory Submission'!V71</f>
        <v>0</v>
      </c>
      <c r="G36" s="805">
        <f>'Trajectory Submission'!W71</f>
        <v>0</v>
      </c>
      <c r="H36" s="808" t="s">
        <v>619</v>
      </c>
    </row>
    <row r="37" spans="1:8" ht="26.1" customHeight="1" x14ac:dyDescent="0.2">
      <c r="A37" s="807" t="s">
        <v>932</v>
      </c>
      <c r="B37" s="804">
        <f t="shared" si="0"/>
        <v>326</v>
      </c>
      <c r="C37" s="805">
        <f>'Trajectory Submission'!S75</f>
        <v>0</v>
      </c>
      <c r="D37" s="805">
        <f>'Trajectory Submission'!T75</f>
        <v>0</v>
      </c>
      <c r="E37" s="805">
        <f>'Trajectory Submission'!U75</f>
        <v>0</v>
      </c>
      <c r="F37" s="805">
        <f>'Trajectory Submission'!V75</f>
        <v>160</v>
      </c>
      <c r="G37" s="805">
        <f>'Trajectory Submission'!W75</f>
        <v>166</v>
      </c>
      <c r="H37" s="808" t="s">
        <v>629</v>
      </c>
    </row>
    <row r="38" spans="1:8" ht="26.1" customHeight="1" x14ac:dyDescent="0.2">
      <c r="A38" s="807" t="s">
        <v>813</v>
      </c>
      <c r="B38" s="804">
        <f t="shared" si="0"/>
        <v>202</v>
      </c>
      <c r="C38" s="805">
        <f>'Trajectory Submission'!S76</f>
        <v>0</v>
      </c>
      <c r="D38" s="805">
        <f>'Trajectory Submission'!T76</f>
        <v>0</v>
      </c>
      <c r="E38" s="805">
        <f>'Trajectory Submission'!U76</f>
        <v>202</v>
      </c>
      <c r="F38" s="805">
        <f>'Trajectory Submission'!V76</f>
        <v>0</v>
      </c>
      <c r="G38" s="805">
        <f>'Trajectory Submission'!W76</f>
        <v>0</v>
      </c>
      <c r="H38" s="808" t="s">
        <v>629</v>
      </c>
    </row>
    <row r="39" spans="1:8" ht="26.1" customHeight="1" x14ac:dyDescent="0.2">
      <c r="A39" s="807" t="s">
        <v>933</v>
      </c>
      <c r="B39" s="804">
        <f t="shared" si="0"/>
        <v>106</v>
      </c>
      <c r="C39" s="805">
        <f>'Trajectory Submission'!S77</f>
        <v>0</v>
      </c>
      <c r="D39" s="805">
        <f>'Trajectory Submission'!T77</f>
        <v>0</v>
      </c>
      <c r="E39" s="805">
        <f>'Trajectory Submission'!U77</f>
        <v>0</v>
      </c>
      <c r="F39" s="805">
        <f>'Trajectory Submission'!V77</f>
        <v>106</v>
      </c>
      <c r="G39" s="805">
        <f>'Trajectory Submission'!W77</f>
        <v>0</v>
      </c>
      <c r="H39" s="808" t="s">
        <v>629</v>
      </c>
    </row>
    <row r="40" spans="1:8" ht="26.1" customHeight="1" x14ac:dyDescent="0.2">
      <c r="A40" s="807" t="s">
        <v>724</v>
      </c>
      <c r="B40" s="804">
        <f t="shared" si="0"/>
        <v>409</v>
      </c>
      <c r="C40" s="805">
        <f>'Trajectory Submission'!S80</f>
        <v>0</v>
      </c>
      <c r="D40" s="805">
        <f>'Trajectory Submission'!T80</f>
        <v>0</v>
      </c>
      <c r="E40" s="805">
        <f>'Trajectory Submission'!U80</f>
        <v>0</v>
      </c>
      <c r="F40" s="805">
        <f>'Trajectory Submission'!V80</f>
        <v>0</v>
      </c>
      <c r="G40" s="805">
        <f>'Trajectory Submission'!W80</f>
        <v>409</v>
      </c>
      <c r="H40" s="808" t="s">
        <v>629</v>
      </c>
    </row>
    <row r="41" spans="1:8" ht="26.1" customHeight="1" x14ac:dyDescent="0.2">
      <c r="A41" s="807" t="s">
        <v>934</v>
      </c>
      <c r="B41" s="804">
        <f t="shared" si="0"/>
        <v>168</v>
      </c>
      <c r="C41" s="805">
        <f>'Trajectory Submission'!S82</f>
        <v>0</v>
      </c>
      <c r="D41" s="805">
        <f>'Trajectory Submission'!T82</f>
        <v>0</v>
      </c>
      <c r="E41" s="805">
        <f>'Trajectory Submission'!U82</f>
        <v>0</v>
      </c>
      <c r="F41" s="805">
        <f>'Trajectory Submission'!V82</f>
        <v>0</v>
      </c>
      <c r="G41" s="805">
        <f>'Trajectory Submission'!W82</f>
        <v>168</v>
      </c>
      <c r="H41" s="808" t="s">
        <v>629</v>
      </c>
    </row>
    <row r="42" spans="1:8" ht="26.1" customHeight="1" x14ac:dyDescent="0.2">
      <c r="A42" s="807" t="s">
        <v>935</v>
      </c>
      <c r="B42" s="804">
        <f t="shared" si="0"/>
        <v>350</v>
      </c>
      <c r="C42" s="805">
        <f>'Trajectory Submission'!S86</f>
        <v>0</v>
      </c>
      <c r="D42" s="805">
        <f>'Trajectory Submission'!T86</f>
        <v>0</v>
      </c>
      <c r="E42" s="805">
        <f>'Trajectory Submission'!U86</f>
        <v>175</v>
      </c>
      <c r="F42" s="805">
        <f>'Trajectory Submission'!V86</f>
        <v>175</v>
      </c>
      <c r="G42" s="805">
        <f>'Trajectory Submission'!W86</f>
        <v>0</v>
      </c>
      <c r="H42" s="808" t="s">
        <v>629</v>
      </c>
    </row>
    <row r="43" spans="1:8" ht="26.1" customHeight="1" x14ac:dyDescent="0.2">
      <c r="A43" s="807" t="s">
        <v>725</v>
      </c>
      <c r="B43" s="804">
        <f t="shared" si="0"/>
        <v>380</v>
      </c>
      <c r="C43" s="805">
        <f>'Trajectory Submission'!S88</f>
        <v>380</v>
      </c>
      <c r="D43" s="805">
        <f>'Trajectory Submission'!T88</f>
        <v>0</v>
      </c>
      <c r="E43" s="805">
        <f>'Trajectory Submission'!U88</f>
        <v>0</v>
      </c>
      <c r="F43" s="805">
        <f>'Trajectory Submission'!V88</f>
        <v>0</v>
      </c>
      <c r="G43" s="805">
        <f>'Trajectory Submission'!W88</f>
        <v>0</v>
      </c>
      <c r="H43" s="808" t="s">
        <v>629</v>
      </c>
    </row>
    <row r="44" spans="1:8" ht="26.1" customHeight="1" x14ac:dyDescent="0.2">
      <c r="A44" s="807" t="s">
        <v>936</v>
      </c>
      <c r="B44" s="804">
        <f t="shared" si="0"/>
        <v>177</v>
      </c>
      <c r="C44" s="805">
        <f>'Trajectory Submission'!S90</f>
        <v>0</v>
      </c>
      <c r="D44" s="805">
        <f>'Trajectory Submission'!T90</f>
        <v>0</v>
      </c>
      <c r="E44" s="805">
        <f>'Trajectory Submission'!U90</f>
        <v>0</v>
      </c>
      <c r="F44" s="805">
        <f>'Trajectory Submission'!V90</f>
        <v>0</v>
      </c>
      <c r="G44" s="805">
        <f>'Trajectory Submission'!W90</f>
        <v>177</v>
      </c>
      <c r="H44" s="808" t="s">
        <v>86</v>
      </c>
    </row>
    <row r="45" spans="1:8" ht="26.1" customHeight="1" x14ac:dyDescent="0.2">
      <c r="A45" s="807" t="s">
        <v>937</v>
      </c>
      <c r="B45" s="804">
        <f t="shared" si="0"/>
        <v>247</v>
      </c>
      <c r="C45" s="805">
        <f>'Trajectory Submission'!S93</f>
        <v>0</v>
      </c>
      <c r="D45" s="805">
        <f>'Trajectory Submission'!T93</f>
        <v>0</v>
      </c>
      <c r="E45" s="805">
        <f>'Trajectory Submission'!U93</f>
        <v>0</v>
      </c>
      <c r="F45" s="805">
        <f>'Trajectory Submission'!V93</f>
        <v>123</v>
      </c>
      <c r="G45" s="805">
        <f>'Trajectory Submission'!W93</f>
        <v>124</v>
      </c>
      <c r="H45" s="808" t="s">
        <v>86</v>
      </c>
    </row>
    <row r="46" spans="1:8" ht="26.1" customHeight="1" x14ac:dyDescent="0.2">
      <c r="A46" s="807" t="s">
        <v>726</v>
      </c>
      <c r="B46" s="804">
        <f t="shared" si="0"/>
        <v>738</v>
      </c>
      <c r="C46" s="805">
        <f>'Trajectory Submission'!S96</f>
        <v>147</v>
      </c>
      <c r="D46" s="805">
        <f>'Trajectory Submission'!T96</f>
        <v>147</v>
      </c>
      <c r="E46" s="805">
        <f>'Trajectory Submission'!U96</f>
        <v>148</v>
      </c>
      <c r="F46" s="805">
        <f>'Trajectory Submission'!V96</f>
        <v>148</v>
      </c>
      <c r="G46" s="805">
        <f>'Trajectory Submission'!W96</f>
        <v>148</v>
      </c>
      <c r="H46" s="808" t="s">
        <v>86</v>
      </c>
    </row>
    <row r="47" spans="1:8" ht="26.1" customHeight="1" x14ac:dyDescent="0.2">
      <c r="A47" s="807" t="s">
        <v>938</v>
      </c>
      <c r="B47" s="804">
        <f t="shared" si="0"/>
        <v>144</v>
      </c>
      <c r="C47" s="805">
        <f>'Trajectory Submission'!S100</f>
        <v>0</v>
      </c>
      <c r="D47" s="805">
        <f>'Trajectory Submission'!T100</f>
        <v>0</v>
      </c>
      <c r="E47" s="805">
        <f>'Trajectory Submission'!U100</f>
        <v>0</v>
      </c>
      <c r="F47" s="805">
        <f>'Trajectory Submission'!V100</f>
        <v>0</v>
      </c>
      <c r="G47" s="805">
        <f>'Trajectory Submission'!W100</f>
        <v>144</v>
      </c>
      <c r="H47" s="808" t="s">
        <v>86</v>
      </c>
    </row>
    <row r="48" spans="1:8" ht="26.1" customHeight="1" x14ac:dyDescent="0.2">
      <c r="A48" s="807" t="s">
        <v>939</v>
      </c>
      <c r="B48" s="804">
        <f t="shared" si="0"/>
        <v>4</v>
      </c>
      <c r="C48" s="805">
        <f>'Trajectory Submission'!S101</f>
        <v>0</v>
      </c>
      <c r="D48" s="805">
        <f>'Trajectory Submission'!T101</f>
        <v>0</v>
      </c>
      <c r="E48" s="805">
        <f>'Trajectory Submission'!U101</f>
        <v>4</v>
      </c>
      <c r="F48" s="805">
        <f>'Trajectory Submission'!V101</f>
        <v>0</v>
      </c>
      <c r="G48" s="805">
        <f>'Trajectory Submission'!W101</f>
        <v>0</v>
      </c>
      <c r="H48" s="808" t="s">
        <v>86</v>
      </c>
    </row>
    <row r="49" spans="1:8" ht="26.1" customHeight="1" x14ac:dyDescent="0.2">
      <c r="A49" s="807" t="s">
        <v>940</v>
      </c>
      <c r="B49" s="804">
        <f t="shared" si="0"/>
        <v>22</v>
      </c>
      <c r="C49" s="805">
        <f>'Trajectory Submission'!S102</f>
        <v>0</v>
      </c>
      <c r="D49" s="805">
        <f>'Trajectory Submission'!T102</f>
        <v>22</v>
      </c>
      <c r="E49" s="805">
        <f>'Trajectory Submission'!U102</f>
        <v>0</v>
      </c>
      <c r="F49" s="805">
        <f>'Trajectory Submission'!V102</f>
        <v>0</v>
      </c>
      <c r="G49" s="805">
        <f>'Trajectory Submission'!W102</f>
        <v>0</v>
      </c>
      <c r="H49" s="808" t="s">
        <v>86</v>
      </c>
    </row>
    <row r="50" spans="1:8" ht="26.1" customHeight="1" x14ac:dyDescent="0.2">
      <c r="A50" s="807" t="s">
        <v>727</v>
      </c>
      <c r="B50" s="804">
        <f t="shared" si="0"/>
        <v>457</v>
      </c>
      <c r="C50" s="805">
        <f>'Trajectory Submission'!S104</f>
        <v>0</v>
      </c>
      <c r="D50" s="805">
        <f>'Trajectory Submission'!T104</f>
        <v>0</v>
      </c>
      <c r="E50" s="805">
        <f>'Trajectory Submission'!U104</f>
        <v>152</v>
      </c>
      <c r="F50" s="805">
        <f>'Trajectory Submission'!V104</f>
        <v>152</v>
      </c>
      <c r="G50" s="805">
        <f>'Trajectory Submission'!W104</f>
        <v>153</v>
      </c>
      <c r="H50" s="808" t="s">
        <v>86</v>
      </c>
    </row>
    <row r="51" spans="1:8" ht="26.1" customHeight="1" x14ac:dyDescent="0.2">
      <c r="A51" s="807" t="s">
        <v>825</v>
      </c>
      <c r="B51" s="804">
        <f t="shared" si="0"/>
        <v>316</v>
      </c>
      <c r="C51" s="805">
        <f>'Trajectory Submission'!S105</f>
        <v>0</v>
      </c>
      <c r="D51" s="805">
        <f>'Trajectory Submission'!T105</f>
        <v>0</v>
      </c>
      <c r="E51" s="805">
        <f>'Trajectory Submission'!U105</f>
        <v>0</v>
      </c>
      <c r="F51" s="805">
        <f>'Trajectory Submission'!V105</f>
        <v>158</v>
      </c>
      <c r="G51" s="805">
        <f>'Trajectory Submission'!W105</f>
        <v>158</v>
      </c>
      <c r="H51" s="808" t="s">
        <v>86</v>
      </c>
    </row>
    <row r="52" spans="1:8" ht="26.1" customHeight="1" x14ac:dyDescent="0.2">
      <c r="A52" s="807" t="s">
        <v>941</v>
      </c>
      <c r="B52" s="804">
        <f t="shared" si="0"/>
        <v>171</v>
      </c>
      <c r="C52" s="805">
        <f>'Trajectory Submission'!S106</f>
        <v>0</v>
      </c>
      <c r="D52" s="805">
        <f>'Trajectory Submission'!T106</f>
        <v>0</v>
      </c>
      <c r="E52" s="805">
        <f>'Trajectory Submission'!U106</f>
        <v>0</v>
      </c>
      <c r="F52" s="805">
        <f>'Trajectory Submission'!V106</f>
        <v>0</v>
      </c>
      <c r="G52" s="805">
        <f>'Trajectory Submission'!W106</f>
        <v>171</v>
      </c>
      <c r="H52" s="808" t="s">
        <v>86</v>
      </c>
    </row>
    <row r="53" spans="1:8" ht="26.1" customHeight="1" x14ac:dyDescent="0.2">
      <c r="A53" s="807" t="s">
        <v>814</v>
      </c>
      <c r="B53" s="804">
        <f t="shared" si="0"/>
        <v>196</v>
      </c>
      <c r="C53" s="805">
        <f>'Trajectory Submission'!S107</f>
        <v>0</v>
      </c>
      <c r="D53" s="805">
        <f>'Trajectory Submission'!T107</f>
        <v>0</v>
      </c>
      <c r="E53" s="805">
        <f>'Trajectory Submission'!U107</f>
        <v>196</v>
      </c>
      <c r="F53" s="805">
        <f>'Trajectory Submission'!V107</f>
        <v>0</v>
      </c>
      <c r="G53" s="805">
        <f>'Trajectory Submission'!W107</f>
        <v>0</v>
      </c>
      <c r="H53" s="808" t="s">
        <v>86</v>
      </c>
    </row>
    <row r="54" spans="1:8" ht="26.1" customHeight="1" x14ac:dyDescent="0.2">
      <c r="A54" s="807" t="s">
        <v>728</v>
      </c>
      <c r="B54" s="804">
        <f t="shared" si="0"/>
        <v>245</v>
      </c>
      <c r="C54" s="805">
        <f>'Trajectory Submission'!S108</f>
        <v>122</v>
      </c>
      <c r="D54" s="805">
        <f>'Trajectory Submission'!T108</f>
        <v>123</v>
      </c>
      <c r="E54" s="805">
        <f>'Trajectory Submission'!U108</f>
        <v>0</v>
      </c>
      <c r="F54" s="805">
        <f>'Trajectory Submission'!V108</f>
        <v>0</v>
      </c>
      <c r="G54" s="805">
        <f>'Trajectory Submission'!W108</f>
        <v>0</v>
      </c>
      <c r="H54" s="808" t="s">
        <v>86</v>
      </c>
    </row>
    <row r="55" spans="1:8" ht="26.1" customHeight="1" x14ac:dyDescent="0.2">
      <c r="A55" s="807" t="s">
        <v>817</v>
      </c>
      <c r="B55" s="804">
        <f t="shared" si="0"/>
        <v>126</v>
      </c>
      <c r="C55" s="805">
        <f>'Trajectory Submission'!S208</f>
        <v>0</v>
      </c>
      <c r="D55" s="805">
        <f>'Trajectory Submission'!T208</f>
        <v>0</v>
      </c>
      <c r="E55" s="805">
        <f>'Trajectory Submission'!U208</f>
        <v>0</v>
      </c>
      <c r="F55" s="805">
        <f>'Trajectory Submission'!V208</f>
        <v>126</v>
      </c>
      <c r="G55" s="805">
        <f>'Trajectory Submission'!W208</f>
        <v>0</v>
      </c>
      <c r="H55" s="808" t="s">
        <v>86</v>
      </c>
    </row>
    <row r="56" spans="1:8" ht="26.1" customHeight="1" x14ac:dyDescent="0.2">
      <c r="A56" s="807" t="s">
        <v>818</v>
      </c>
      <c r="B56" s="804">
        <f t="shared" si="0"/>
        <v>183</v>
      </c>
      <c r="C56" s="805">
        <f>'Trajectory Submission'!S209</f>
        <v>0</v>
      </c>
      <c r="D56" s="805">
        <f>'Trajectory Submission'!T209</f>
        <v>0</v>
      </c>
      <c r="E56" s="805">
        <f>'Trajectory Submission'!U209</f>
        <v>183</v>
      </c>
      <c r="F56" s="805">
        <f>'Trajectory Submission'!V209</f>
        <v>0</v>
      </c>
      <c r="G56" s="805">
        <f>'Trajectory Submission'!W209</f>
        <v>0</v>
      </c>
      <c r="H56" s="808" t="s">
        <v>86</v>
      </c>
    </row>
    <row r="57" spans="1:8" ht="26.1" customHeight="1" x14ac:dyDescent="0.2">
      <c r="A57" s="807" t="s">
        <v>819</v>
      </c>
      <c r="B57" s="804">
        <f t="shared" si="0"/>
        <v>202</v>
      </c>
      <c r="C57" s="805">
        <f>'Trajectory Submission'!S211</f>
        <v>0</v>
      </c>
      <c r="D57" s="805">
        <f>'Trajectory Submission'!T211</f>
        <v>0</v>
      </c>
      <c r="E57" s="805">
        <f>'Trajectory Submission'!U211</f>
        <v>0</v>
      </c>
      <c r="F57" s="805">
        <f>'Trajectory Submission'!V211</f>
        <v>202</v>
      </c>
      <c r="G57" s="805">
        <f>'Trajectory Submission'!W211</f>
        <v>0</v>
      </c>
      <c r="H57" s="808" t="s">
        <v>86</v>
      </c>
    </row>
    <row r="58" spans="1:8" ht="26.1" customHeight="1" x14ac:dyDescent="0.2">
      <c r="A58" s="807" t="s">
        <v>956</v>
      </c>
      <c r="B58" s="804">
        <f t="shared" si="0"/>
        <v>381</v>
      </c>
      <c r="C58" s="805">
        <f>'Trajectory Submission'!S212</f>
        <v>0</v>
      </c>
      <c r="D58" s="805">
        <f>'Trajectory Submission'!T212</f>
        <v>0</v>
      </c>
      <c r="E58" s="805">
        <f>'Trajectory Submission'!U212</f>
        <v>0</v>
      </c>
      <c r="F58" s="805">
        <f>'Trajectory Submission'!V212</f>
        <v>381</v>
      </c>
      <c r="G58" s="805">
        <f>'Trajectory Submission'!W212</f>
        <v>0</v>
      </c>
      <c r="H58" s="808" t="s">
        <v>86</v>
      </c>
    </row>
    <row r="59" spans="1:8" ht="26.1" customHeight="1" x14ac:dyDescent="0.2">
      <c r="A59" s="807" t="s">
        <v>732</v>
      </c>
      <c r="B59" s="804">
        <f t="shared" si="0"/>
        <v>286</v>
      </c>
      <c r="C59" s="805">
        <f>'Trajectory Submission'!S213</f>
        <v>0</v>
      </c>
      <c r="D59" s="805">
        <f>'Trajectory Submission'!T213</f>
        <v>286</v>
      </c>
      <c r="E59" s="805">
        <f>'Trajectory Submission'!U213</f>
        <v>0</v>
      </c>
      <c r="F59" s="805">
        <f>'Trajectory Submission'!V213</f>
        <v>0</v>
      </c>
      <c r="G59" s="805">
        <f>'Trajectory Submission'!W213</f>
        <v>0</v>
      </c>
      <c r="H59" s="808" t="s">
        <v>86</v>
      </c>
    </row>
    <row r="60" spans="1:8" ht="26.1" customHeight="1" x14ac:dyDescent="0.2">
      <c r="A60" s="807" t="s">
        <v>733</v>
      </c>
      <c r="B60" s="804">
        <f t="shared" si="0"/>
        <v>73</v>
      </c>
      <c r="C60" s="805">
        <f>'Trajectory Submission'!S214</f>
        <v>73</v>
      </c>
      <c r="D60" s="805">
        <f>'Trajectory Submission'!T214</f>
        <v>0</v>
      </c>
      <c r="E60" s="805">
        <f>'Trajectory Submission'!U214</f>
        <v>0</v>
      </c>
      <c r="F60" s="805">
        <f>'Trajectory Submission'!V214</f>
        <v>0</v>
      </c>
      <c r="G60" s="805">
        <f>'Trajectory Submission'!W214</f>
        <v>0</v>
      </c>
      <c r="H60" s="808" t="s">
        <v>86</v>
      </c>
    </row>
    <row r="61" spans="1:8" ht="26.1" customHeight="1" x14ac:dyDescent="0.2">
      <c r="A61" s="807" t="s">
        <v>820</v>
      </c>
      <c r="B61" s="804">
        <f t="shared" si="0"/>
        <v>159</v>
      </c>
      <c r="C61" s="805">
        <f>'Trajectory Submission'!S215</f>
        <v>0</v>
      </c>
      <c r="D61" s="805">
        <f>'Trajectory Submission'!T215</f>
        <v>159</v>
      </c>
      <c r="E61" s="805">
        <f>'Trajectory Submission'!U215</f>
        <v>0</v>
      </c>
      <c r="F61" s="805">
        <f>'Trajectory Submission'!V215</f>
        <v>0</v>
      </c>
      <c r="G61" s="805">
        <f>'Trajectory Submission'!W215</f>
        <v>0</v>
      </c>
      <c r="H61" s="808" t="s">
        <v>86</v>
      </c>
    </row>
    <row r="62" spans="1:8" ht="26.1" customHeight="1" x14ac:dyDescent="0.2">
      <c r="A62" s="807" t="s">
        <v>957</v>
      </c>
      <c r="B62" s="804">
        <f t="shared" si="0"/>
        <v>2</v>
      </c>
      <c r="C62" s="805">
        <f>'Trajectory Submission'!S217</f>
        <v>0</v>
      </c>
      <c r="D62" s="805">
        <f>'Trajectory Submission'!T217</f>
        <v>2</v>
      </c>
      <c r="E62" s="805">
        <f>'Trajectory Submission'!U217</f>
        <v>0</v>
      </c>
      <c r="F62" s="805">
        <f>'Trajectory Submission'!V217</f>
        <v>0</v>
      </c>
      <c r="G62" s="805">
        <f>'Trajectory Submission'!W217</f>
        <v>0</v>
      </c>
      <c r="H62" s="808" t="s">
        <v>630</v>
      </c>
    </row>
    <row r="63" spans="1:8" ht="26.1" customHeight="1" x14ac:dyDescent="0.2">
      <c r="A63" s="807" t="s">
        <v>729</v>
      </c>
      <c r="B63" s="804">
        <f t="shared" si="0"/>
        <v>70</v>
      </c>
      <c r="C63" s="805">
        <f>'Trajectory Submission'!S119</f>
        <v>0</v>
      </c>
      <c r="D63" s="805">
        <f>'Trajectory Submission'!T119</f>
        <v>70</v>
      </c>
      <c r="E63" s="805">
        <f>'Trajectory Submission'!U119</f>
        <v>0</v>
      </c>
      <c r="F63" s="805">
        <f>'Trajectory Submission'!V119</f>
        <v>0</v>
      </c>
      <c r="G63" s="805">
        <f>'Trajectory Submission'!W119</f>
        <v>0</v>
      </c>
      <c r="H63" s="808" t="s">
        <v>630</v>
      </c>
    </row>
    <row r="64" spans="1:8" ht="26.1" customHeight="1" x14ac:dyDescent="0.2">
      <c r="A64" s="807" t="s">
        <v>942</v>
      </c>
      <c r="B64" s="804">
        <f t="shared" si="0"/>
        <v>74</v>
      </c>
      <c r="C64" s="805">
        <f>'Trajectory Submission'!S120</f>
        <v>0</v>
      </c>
      <c r="D64" s="805">
        <f>'Trajectory Submission'!T120</f>
        <v>0</v>
      </c>
      <c r="E64" s="805">
        <f>'Trajectory Submission'!U120</f>
        <v>0</v>
      </c>
      <c r="F64" s="805">
        <f>'Trajectory Submission'!V120</f>
        <v>74</v>
      </c>
      <c r="G64" s="805">
        <f>'Trajectory Submission'!W120</f>
        <v>0</v>
      </c>
      <c r="H64" s="808" t="s">
        <v>86</v>
      </c>
    </row>
    <row r="65" spans="1:8" ht="26.1" customHeight="1" x14ac:dyDescent="0.2">
      <c r="A65" s="807" t="s">
        <v>958</v>
      </c>
      <c r="B65" s="804">
        <f t="shared" si="0"/>
        <v>9</v>
      </c>
      <c r="C65" s="805">
        <f>'Trajectory Submission'!S124</f>
        <v>0</v>
      </c>
      <c r="D65" s="805">
        <f>'Trajectory Submission'!T124</f>
        <v>9</v>
      </c>
      <c r="E65" s="805">
        <f>'Trajectory Submission'!U124</f>
        <v>0</v>
      </c>
      <c r="F65" s="805">
        <f>'Trajectory Submission'!V124</f>
        <v>0</v>
      </c>
      <c r="G65" s="805">
        <f>'Trajectory Submission'!W124</f>
        <v>0</v>
      </c>
      <c r="H65" s="808" t="s">
        <v>200</v>
      </c>
    </row>
    <row r="66" spans="1:8" ht="26.1" customHeight="1" x14ac:dyDescent="0.2">
      <c r="A66" s="807" t="s">
        <v>943</v>
      </c>
      <c r="B66" s="804">
        <f t="shared" si="0"/>
        <v>48</v>
      </c>
      <c r="C66" s="805">
        <f>'Trajectory Submission'!S137</f>
        <v>0</v>
      </c>
      <c r="D66" s="805">
        <f>'Trajectory Submission'!T137</f>
        <v>48</v>
      </c>
      <c r="E66" s="805">
        <f>'Trajectory Submission'!U137</f>
        <v>0</v>
      </c>
      <c r="F66" s="805">
        <f>'Trajectory Submission'!V137</f>
        <v>0</v>
      </c>
      <c r="G66" s="805">
        <f>'Trajectory Submission'!W137</f>
        <v>0</v>
      </c>
      <c r="H66" s="806" t="s">
        <v>448</v>
      </c>
    </row>
    <row r="67" spans="1:8" ht="26.1" customHeight="1" x14ac:dyDescent="0.2">
      <c r="A67" s="807" t="s">
        <v>815</v>
      </c>
      <c r="B67" s="804">
        <f t="shared" si="0"/>
        <v>8</v>
      </c>
      <c r="C67" s="805">
        <f>'Trajectory Submission'!S138</f>
        <v>0</v>
      </c>
      <c r="D67" s="805">
        <f>'Trajectory Submission'!T138</f>
        <v>0</v>
      </c>
      <c r="E67" s="805">
        <f>'Trajectory Submission'!U138</f>
        <v>8</v>
      </c>
      <c r="F67" s="805">
        <f>'Trajectory Submission'!V138</f>
        <v>0</v>
      </c>
      <c r="G67" s="805">
        <f>'Trajectory Submission'!W138</f>
        <v>0</v>
      </c>
      <c r="H67" s="806" t="s">
        <v>448</v>
      </c>
    </row>
    <row r="68" spans="1:8" ht="26.1" customHeight="1" x14ac:dyDescent="0.2">
      <c r="A68" s="807" t="s">
        <v>821</v>
      </c>
      <c r="B68" s="804">
        <f t="shared" si="0"/>
        <v>26</v>
      </c>
      <c r="C68" s="805">
        <f>'Trajectory Submission'!S218</f>
        <v>0</v>
      </c>
      <c r="D68" s="805">
        <f>'Trajectory Submission'!T218</f>
        <v>26</v>
      </c>
      <c r="E68" s="805">
        <f>'Trajectory Submission'!U218</f>
        <v>0</v>
      </c>
      <c r="F68" s="805">
        <f>'Trajectory Submission'!V218</f>
        <v>0</v>
      </c>
      <c r="G68" s="805">
        <f>'Trajectory Submission'!W218</f>
        <v>0</v>
      </c>
      <c r="H68" s="806" t="s">
        <v>448</v>
      </c>
    </row>
    <row r="69" spans="1:8" ht="26.1" customHeight="1" x14ac:dyDescent="0.2">
      <c r="A69" s="807" t="s">
        <v>730</v>
      </c>
      <c r="B69" s="804">
        <f t="shared" si="0"/>
        <v>78</v>
      </c>
      <c r="C69" s="805">
        <f>'Trajectory Submission'!S155</f>
        <v>0</v>
      </c>
      <c r="D69" s="805">
        <f>'Trajectory Submission'!T155</f>
        <v>0</v>
      </c>
      <c r="E69" s="805">
        <f>'Trajectory Submission'!U155</f>
        <v>78</v>
      </c>
      <c r="F69" s="805">
        <f>'Trajectory Submission'!V155</f>
        <v>0</v>
      </c>
      <c r="G69" s="805">
        <f>'Trajectory Submission'!W155</f>
        <v>0</v>
      </c>
      <c r="H69" s="806" t="s">
        <v>44</v>
      </c>
    </row>
    <row r="70" spans="1:8" ht="26.1" customHeight="1" x14ac:dyDescent="0.2">
      <c r="A70" s="807" t="s">
        <v>822</v>
      </c>
      <c r="B70" s="804">
        <f t="shared" si="0"/>
        <v>41</v>
      </c>
      <c r="C70" s="805">
        <f>'Trajectory Submission'!S222</f>
        <v>0</v>
      </c>
      <c r="D70" s="805">
        <f>'Trajectory Submission'!T222</f>
        <v>0</v>
      </c>
      <c r="E70" s="805">
        <f>'Trajectory Submission'!U222</f>
        <v>41</v>
      </c>
      <c r="F70" s="805">
        <f>'Trajectory Submission'!V222</f>
        <v>0</v>
      </c>
      <c r="G70" s="805">
        <f>'Trajectory Submission'!W222</f>
        <v>0</v>
      </c>
      <c r="H70" s="806" t="s">
        <v>44</v>
      </c>
    </row>
    <row r="71" spans="1:8" ht="26.1" customHeight="1" x14ac:dyDescent="0.2">
      <c r="A71" s="807" t="s">
        <v>959</v>
      </c>
      <c r="B71" s="804">
        <f t="shared" si="0"/>
        <v>-4</v>
      </c>
      <c r="C71" s="805">
        <f>'Trajectory Submission'!S223</f>
        <v>0</v>
      </c>
      <c r="D71" s="805">
        <f>'Trajectory Submission'!T223</f>
        <v>-4</v>
      </c>
      <c r="E71" s="805">
        <f>'Trajectory Submission'!U223</f>
        <v>0</v>
      </c>
      <c r="F71" s="805">
        <f>'Trajectory Submission'!V223</f>
        <v>0</v>
      </c>
      <c r="G71" s="805">
        <f>'Trajectory Submission'!W223</f>
        <v>0</v>
      </c>
      <c r="H71" s="806" t="s">
        <v>44</v>
      </c>
    </row>
    <row r="72" spans="1:8" ht="26.1" customHeight="1" x14ac:dyDescent="0.2">
      <c r="A72" s="807" t="s">
        <v>823</v>
      </c>
      <c r="B72" s="804">
        <f t="shared" si="0"/>
        <v>260</v>
      </c>
      <c r="C72" s="805">
        <f>'Trajectory Submission'!S224</f>
        <v>0</v>
      </c>
      <c r="D72" s="805">
        <f>'Trajectory Submission'!T224</f>
        <v>0</v>
      </c>
      <c r="E72" s="805">
        <f>'Trajectory Submission'!U224</f>
        <v>0</v>
      </c>
      <c r="F72" s="805">
        <f>'Trajectory Submission'!V224</f>
        <v>130</v>
      </c>
      <c r="G72" s="805">
        <f>'Trajectory Submission'!W224</f>
        <v>130</v>
      </c>
      <c r="H72" s="806" t="s">
        <v>44</v>
      </c>
    </row>
    <row r="73" spans="1:8" ht="26.1" customHeight="1" x14ac:dyDescent="0.2">
      <c r="A73" s="807" t="s">
        <v>824</v>
      </c>
      <c r="B73" s="804">
        <f t="shared" si="0"/>
        <v>15</v>
      </c>
      <c r="C73" s="805">
        <f>'Trajectory Submission'!S229</f>
        <v>15</v>
      </c>
      <c r="D73" s="805">
        <f>'Trajectory Submission'!T229</f>
        <v>0</v>
      </c>
      <c r="E73" s="805">
        <f>'Trajectory Submission'!U229</f>
        <v>0</v>
      </c>
      <c r="F73" s="805">
        <f>'Trajectory Submission'!V229</f>
        <v>0</v>
      </c>
      <c r="G73" s="805">
        <f>'Trajectory Submission'!W229</f>
        <v>0</v>
      </c>
      <c r="H73" s="806" t="s">
        <v>46</v>
      </c>
    </row>
    <row r="74" spans="1:8" ht="26.1" customHeight="1" x14ac:dyDescent="0.2">
      <c r="A74" s="807" t="s">
        <v>731</v>
      </c>
      <c r="B74" s="804">
        <f t="shared" si="0"/>
        <v>81</v>
      </c>
      <c r="C74" s="805">
        <f>'Trajectory Submission'!S177</f>
        <v>0</v>
      </c>
      <c r="D74" s="805">
        <f>'Trajectory Submission'!T177</f>
        <v>81</v>
      </c>
      <c r="E74" s="805">
        <f>'Trajectory Submission'!U177</f>
        <v>0</v>
      </c>
      <c r="F74" s="805">
        <f>'Trajectory Submission'!V177</f>
        <v>0</v>
      </c>
      <c r="G74" s="805">
        <f>'Trajectory Submission'!W177</f>
        <v>0</v>
      </c>
      <c r="H74" s="806" t="s">
        <v>635</v>
      </c>
    </row>
    <row r="75" spans="1:8" ht="26.1" customHeight="1" x14ac:dyDescent="0.2">
      <c r="A75" s="807" t="s">
        <v>968</v>
      </c>
      <c r="B75" s="804">
        <f t="shared" si="0"/>
        <v>56</v>
      </c>
      <c r="C75" s="805">
        <f>'Trajectory Submission'!S184</f>
        <v>0</v>
      </c>
      <c r="D75" s="805">
        <f>'Trajectory Submission'!T184</f>
        <v>0</v>
      </c>
      <c r="E75" s="805">
        <f>'Trajectory Submission'!U184</f>
        <v>56</v>
      </c>
      <c r="F75" s="805">
        <f>'Trajectory Submission'!V184</f>
        <v>0</v>
      </c>
      <c r="G75" s="805">
        <f>'Trajectory Submission'!W184</f>
        <v>0</v>
      </c>
      <c r="H75" s="808" t="s">
        <v>621</v>
      </c>
    </row>
    <row r="76" spans="1:8" ht="26.1" customHeight="1" x14ac:dyDescent="0.2">
      <c r="A76" s="807" t="s">
        <v>599</v>
      </c>
      <c r="B76" s="804">
        <f t="shared" si="0"/>
        <v>80</v>
      </c>
      <c r="C76" s="805">
        <f>'Trajectory Submission'!S185</f>
        <v>0</v>
      </c>
      <c r="D76" s="805">
        <f>'Trajectory Submission'!T185</f>
        <v>0</v>
      </c>
      <c r="E76" s="805">
        <f>'Trajectory Submission'!U185</f>
        <v>0</v>
      </c>
      <c r="F76" s="805">
        <f>'Trajectory Submission'!V185</f>
        <v>80</v>
      </c>
      <c r="G76" s="805">
        <f>'Trajectory Submission'!W185</f>
        <v>0</v>
      </c>
      <c r="H76" s="808" t="s">
        <v>621</v>
      </c>
    </row>
    <row r="77" spans="1:8" ht="15.75" customHeight="1" x14ac:dyDescent="0.2">
      <c r="A77" s="809" t="s">
        <v>167</v>
      </c>
      <c r="B77" s="809">
        <f>SUM(C77:G77)</f>
        <v>16534</v>
      </c>
      <c r="C77" s="809">
        <f>SUBTOTAL(109,C9:C76,C6)</f>
        <v>2326</v>
      </c>
      <c r="D77" s="809">
        <f>SUBTOTAL(109,D9:D76,D6)</f>
        <v>2740</v>
      </c>
      <c r="E77" s="809">
        <f>SUBTOTAL(109,E9:E76,E6)</f>
        <v>2774</v>
      </c>
      <c r="F77" s="809">
        <f>SUBTOTAL(109,F9:F76,F6)</f>
        <v>3858</v>
      </c>
      <c r="G77" s="809">
        <f>SUBTOTAL(109,G9:G76,G6)</f>
        <v>4836</v>
      </c>
      <c r="H77" s="810"/>
    </row>
    <row r="78" spans="1:8" x14ac:dyDescent="0.2">
      <c r="A78" s="811" t="s">
        <v>511</v>
      </c>
      <c r="B78" s="232"/>
      <c r="C78" s="812">
        <f>'Trajectory Submission'!S242</f>
        <v>2326</v>
      </c>
      <c r="D78" s="812">
        <f>'Trajectory Submission'!T242</f>
        <v>2740</v>
      </c>
      <c r="E78" s="812">
        <f>'Trajectory Submission'!U242</f>
        <v>2774</v>
      </c>
      <c r="F78" s="812">
        <f>'Trajectory Submission'!V242</f>
        <v>3858</v>
      </c>
      <c r="G78" s="812">
        <f>'Trajectory Submission'!W242</f>
        <v>4836</v>
      </c>
      <c r="H78" s="813"/>
    </row>
    <row r="79" spans="1:8" x14ac:dyDescent="0.2">
      <c r="H79" s="787"/>
    </row>
    <row r="80" spans="1:8" x14ac:dyDescent="0.2">
      <c r="H80" s="787"/>
    </row>
    <row r="81" spans="1:8" x14ac:dyDescent="0.2">
      <c r="H81" s="787"/>
    </row>
    <row r="82" spans="1:8" x14ac:dyDescent="0.2">
      <c r="A82" s="788" t="s">
        <v>15</v>
      </c>
      <c r="H82" s="787"/>
    </row>
    <row r="83" spans="1:8" x14ac:dyDescent="0.2">
      <c r="B83" s="789"/>
      <c r="C83" s="1"/>
      <c r="H83" s="787"/>
    </row>
    <row r="84" spans="1:8" x14ac:dyDescent="0.2">
      <c r="A84" s="237" t="s">
        <v>734</v>
      </c>
      <c r="B84" s="236"/>
      <c r="C84" s="1"/>
      <c r="H84" s="787"/>
    </row>
    <row r="85" spans="1:8" x14ac:dyDescent="0.2">
      <c r="A85" s="790" t="s">
        <v>279</v>
      </c>
      <c r="B85" s="257">
        <v>15794</v>
      </c>
      <c r="D85" s="787"/>
      <c r="E85" s="787"/>
      <c r="F85" s="787"/>
      <c r="G85" s="787"/>
      <c r="H85" s="787"/>
    </row>
    <row r="86" spans="1:8" x14ac:dyDescent="0.2">
      <c r="A86" s="790" t="s">
        <v>78</v>
      </c>
      <c r="B86" s="257">
        <f>SUM(C78:G78)</f>
        <v>16534</v>
      </c>
      <c r="D86" s="787"/>
      <c r="E86" s="787"/>
      <c r="F86" s="787"/>
      <c r="G86" s="787"/>
      <c r="H86" s="787"/>
    </row>
    <row r="87" spans="1:8" x14ac:dyDescent="0.2">
      <c r="A87" s="791" t="s">
        <v>468</v>
      </c>
      <c r="B87" s="257">
        <f>B86-B85</f>
        <v>740</v>
      </c>
      <c r="D87" s="787"/>
      <c r="E87" s="787"/>
      <c r="F87" s="787"/>
      <c r="G87" s="787"/>
      <c r="H87" s="787"/>
    </row>
    <row r="88" spans="1:8" x14ac:dyDescent="0.2">
      <c r="A88" s="791" t="s">
        <v>545</v>
      </c>
      <c r="B88" s="818">
        <f>SUM(B86/B85)</f>
        <v>1.0468532354058504</v>
      </c>
      <c r="C88" s="787"/>
      <c r="D88" s="787"/>
      <c r="E88" s="787"/>
      <c r="F88" s="787"/>
      <c r="G88" s="787"/>
      <c r="H88" s="787"/>
    </row>
    <row r="89" spans="1:8" x14ac:dyDescent="0.2">
      <c r="A89" s="791" t="s">
        <v>588</v>
      </c>
      <c r="B89" s="369">
        <f>SUM(B88*5)</f>
        <v>5.2342661770292516</v>
      </c>
      <c r="H89" s="787"/>
    </row>
    <row r="90" spans="1:8" x14ac:dyDescent="0.2">
      <c r="A90" s="796" t="s">
        <v>944</v>
      </c>
      <c r="B90" s="945">
        <f>SUM(3142-2898)</f>
        <v>244</v>
      </c>
      <c r="C90" s="793"/>
      <c r="H90" s="787"/>
    </row>
    <row r="91" spans="1:8" x14ac:dyDescent="0.2">
      <c r="A91" s="794" t="s">
        <v>343</v>
      </c>
      <c r="B91" s="819"/>
    </row>
    <row r="92" spans="1:8" x14ac:dyDescent="0.2">
      <c r="A92" s="795" t="s">
        <v>78</v>
      </c>
      <c r="B92" s="819"/>
    </row>
    <row r="93" spans="1:8" x14ac:dyDescent="0.2">
      <c r="A93" s="795" t="s">
        <v>364</v>
      </c>
      <c r="B93" s="819"/>
    </row>
    <row r="94" spans="1:8" x14ac:dyDescent="0.2">
      <c r="A94" s="795" t="s">
        <v>366</v>
      </c>
      <c r="B94" s="819"/>
    </row>
    <row r="95" spans="1:8" x14ac:dyDescent="0.2">
      <c r="A95" s="795" t="s">
        <v>364</v>
      </c>
      <c r="B95" s="819"/>
    </row>
    <row r="96" spans="1:8" x14ac:dyDescent="0.2">
      <c r="A96" s="795" t="s">
        <v>588</v>
      </c>
      <c r="B96" s="820"/>
    </row>
    <row r="97" spans="1:8" x14ac:dyDescent="0.2">
      <c r="A97"/>
      <c r="H97" s="787"/>
    </row>
    <row r="98" spans="1:8" x14ac:dyDescent="0.2">
      <c r="A98"/>
    </row>
    <row r="101" spans="1:8" x14ac:dyDescent="0.2">
      <c r="A101" s="255" t="s">
        <v>735</v>
      </c>
      <c r="B101" s="256"/>
    </row>
    <row r="102" spans="1:8" x14ac:dyDescent="0.2">
      <c r="A102" s="790" t="s">
        <v>279</v>
      </c>
      <c r="B102">
        <f>4760*5</f>
        <v>23800</v>
      </c>
    </row>
    <row r="103" spans="1:8" x14ac:dyDescent="0.2">
      <c r="A103" s="790" t="s">
        <v>78</v>
      </c>
      <c r="B103">
        <f>SUM(C78:G78)</f>
        <v>16534</v>
      </c>
    </row>
    <row r="104" spans="1:8" x14ac:dyDescent="0.2">
      <c r="A104" s="791" t="s">
        <v>468</v>
      </c>
      <c r="B104">
        <f>SUM(B103-B102)</f>
        <v>-7266</v>
      </c>
    </row>
    <row r="105" spans="1:8" ht="25.5" x14ac:dyDescent="0.2">
      <c r="A105" s="814" t="s">
        <v>962</v>
      </c>
      <c r="B105" s="960">
        <f>SUM(16400*0.2)</f>
        <v>3280</v>
      </c>
    </row>
    <row r="106" spans="1:8" x14ac:dyDescent="0.2">
      <c r="A106" s="815" t="s">
        <v>945</v>
      </c>
      <c r="B106" s="960">
        <f>SUM(B105+B102)</f>
        <v>27080</v>
      </c>
    </row>
    <row r="107" spans="1:8" x14ac:dyDescent="0.2">
      <c r="A107" s="792" t="s">
        <v>589</v>
      </c>
      <c r="B107" s="960">
        <f>SUM(B103-B106)</f>
        <v>-10546</v>
      </c>
    </row>
    <row r="108" spans="1:8" x14ac:dyDescent="0.2">
      <c r="A108" s="791" t="s">
        <v>545</v>
      </c>
      <c r="B108" s="963">
        <f>SUM(B107/B106)</f>
        <v>-0.38943870014771048</v>
      </c>
    </row>
    <row r="109" spans="1:8" x14ac:dyDescent="0.2">
      <c r="A109" s="791" t="s">
        <v>588</v>
      </c>
      <c r="B109" s="961">
        <f>SUM((B103/B106)*5)</f>
        <v>3.0528064992614472</v>
      </c>
    </row>
    <row r="110" spans="1:8" x14ac:dyDescent="0.2">
      <c r="A110" s="796" t="s">
        <v>946</v>
      </c>
      <c r="B110" s="960">
        <v>-6021</v>
      </c>
    </row>
    <row r="111" spans="1:8" x14ac:dyDescent="0.2">
      <c r="A111" s="796" t="s">
        <v>947</v>
      </c>
      <c r="B111" s="960">
        <v>-2991</v>
      </c>
    </row>
    <row r="112" spans="1:8" x14ac:dyDescent="0.2">
      <c r="A112" s="794" t="s">
        <v>343</v>
      </c>
      <c r="B112" s="962">
        <f>SUM(9012+23800)</f>
        <v>32812</v>
      </c>
    </row>
    <row r="113" spans="1:2" x14ac:dyDescent="0.2">
      <c r="A113" s="795" t="s">
        <v>78</v>
      </c>
      <c r="B113" s="962">
        <f>B103</f>
        <v>16534</v>
      </c>
    </row>
    <row r="114" spans="1:2" x14ac:dyDescent="0.2">
      <c r="A114" s="795" t="s">
        <v>364</v>
      </c>
      <c r="B114" s="962">
        <f>B113-B112</f>
        <v>-16278</v>
      </c>
    </row>
    <row r="115" spans="1:2" ht="25.5" x14ac:dyDescent="0.2">
      <c r="A115" s="946" t="s">
        <v>963</v>
      </c>
      <c r="B115" s="962">
        <f>SUM(B105+(6021*0.2))</f>
        <v>4484.2</v>
      </c>
    </row>
    <row r="116" spans="1:2" x14ac:dyDescent="0.2">
      <c r="A116" s="816" t="s">
        <v>948</v>
      </c>
      <c r="B116" s="962">
        <f>SUM(B112+B115)</f>
        <v>37296.199999999997</v>
      </c>
    </row>
    <row r="117" spans="1:2" x14ac:dyDescent="0.2">
      <c r="A117" s="795" t="s">
        <v>364</v>
      </c>
      <c r="B117" s="962">
        <f>B113-B116</f>
        <v>-20762.199999999997</v>
      </c>
    </row>
    <row r="118" spans="1:2" x14ac:dyDescent="0.2">
      <c r="A118" s="795" t="s">
        <v>545</v>
      </c>
      <c r="B118" s="963">
        <f>SUM(B117/B116)</f>
        <v>-0.55668405896579276</v>
      </c>
    </row>
    <row r="119" spans="1:2" x14ac:dyDescent="0.2">
      <c r="A119" s="795" t="s">
        <v>588</v>
      </c>
      <c r="B119" s="961">
        <f>SUM((B113/B116)*5)</f>
        <v>2.2165797051710365</v>
      </c>
    </row>
  </sheetData>
  <mergeCells count="2">
    <mergeCell ref="A1:H1"/>
    <mergeCell ref="A2:A3"/>
  </mergeCells>
  <dataValidations count="1">
    <dataValidation type="list" allowBlank="1" showInputMessage="1" showErrorMessage="1" sqref="H78 H9:H74" xr:uid="{00000000-0002-0000-0100-000000000000}">
      <formula1>_CFA1</formula1>
    </dataValidation>
  </dataValidations>
  <pageMargins left="0.75" right="0.75" top="1" bottom="1" header="0.5" footer="0.5"/>
  <pageSetup paperSize="9" scale="81" fitToHeight="12"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79998168889431442"/>
    <pageSetUpPr fitToPage="1"/>
  </sheetPr>
  <dimension ref="A1:AI266"/>
  <sheetViews>
    <sheetView tabSelected="1" zoomScale="70" zoomScaleNormal="70" zoomScaleSheetLayoutView="70" workbookViewId="0">
      <pane xSplit="1" ySplit="6" topLeftCell="B7" activePane="bottomRight" state="frozen"/>
      <selection pane="topRight" activeCell="C1" sqref="C1"/>
      <selection pane="bottomLeft" activeCell="A7" sqref="A7"/>
      <selection pane="bottomRight" activeCell="AK4" sqref="AK4"/>
    </sheetView>
  </sheetViews>
  <sheetFormatPr defaultColWidth="8.5703125" defaultRowHeight="12.75" x14ac:dyDescent="0.2"/>
  <cols>
    <col min="1" max="1" width="19.140625" style="969" customWidth="1"/>
    <col min="2" max="6" width="11.85546875" customWidth="1"/>
    <col min="7" max="7" width="11.140625" customWidth="1"/>
    <col min="8" max="8" width="13" customWidth="1"/>
    <col min="9" max="9" width="13" style="234" customWidth="1"/>
    <col min="10" max="10" width="13" style="235" customWidth="1"/>
    <col min="11" max="13" width="8.85546875" customWidth="1"/>
    <col min="14" max="33" width="7.42578125" customWidth="1"/>
    <col min="34" max="34" width="2.5703125" customWidth="1"/>
    <col min="35" max="35" width="7.42578125" style="369" customWidth="1"/>
  </cols>
  <sheetData>
    <row r="1" spans="1:35" ht="12.95" customHeight="1" x14ac:dyDescent="0.2">
      <c r="A1" s="972"/>
      <c r="B1" s="271"/>
      <c r="C1" s="271"/>
      <c r="D1" s="270"/>
      <c r="E1" s="270"/>
      <c r="F1" s="271"/>
      <c r="G1" s="271"/>
      <c r="L1" s="266"/>
      <c r="M1" s="267"/>
      <c r="N1" s="996" t="s">
        <v>442</v>
      </c>
      <c r="O1" s="996"/>
      <c r="P1" s="996"/>
      <c r="Q1" s="996"/>
      <c r="R1" s="996"/>
      <c r="S1" s="996" t="s">
        <v>443</v>
      </c>
      <c r="T1" s="996"/>
      <c r="U1" s="996"/>
      <c r="V1" s="996"/>
      <c r="W1" s="996"/>
      <c r="X1" s="980" t="s">
        <v>444</v>
      </c>
      <c r="Y1" s="980"/>
      <c r="Z1" s="980"/>
      <c r="AA1" s="980"/>
      <c r="AB1" s="980"/>
      <c r="AC1" s="980" t="s">
        <v>569</v>
      </c>
      <c r="AD1" s="980"/>
      <c r="AE1" s="980"/>
      <c r="AF1" s="980"/>
      <c r="AG1" s="980"/>
      <c r="AI1"/>
    </row>
    <row r="2" spans="1:35" ht="16.5" customHeight="1" x14ac:dyDescent="0.2">
      <c r="A2" s="968"/>
      <c r="B2" s="271"/>
      <c r="C2" s="271"/>
      <c r="D2" s="270"/>
      <c r="E2" s="270"/>
      <c r="F2" s="271"/>
      <c r="G2" s="271"/>
      <c r="L2" s="266"/>
      <c r="M2" s="267"/>
      <c r="N2" s="997"/>
      <c r="O2" s="997"/>
      <c r="P2" s="997"/>
      <c r="Q2" s="997"/>
      <c r="R2" s="997"/>
      <c r="S2" s="997"/>
      <c r="T2" s="997"/>
      <c r="U2" s="997"/>
      <c r="V2" s="997"/>
      <c r="W2" s="997"/>
      <c r="X2" s="997"/>
      <c r="Y2" s="997"/>
      <c r="Z2" s="997"/>
      <c r="AA2" s="997"/>
      <c r="AB2" s="272"/>
      <c r="AC2" s="272"/>
      <c r="AD2" s="272"/>
      <c r="AE2" s="272"/>
      <c r="AF2" s="272"/>
      <c r="AG2" s="272"/>
      <c r="AH2" s="259"/>
      <c r="AI2" s="272"/>
    </row>
    <row r="3" spans="1:35" ht="16.5" customHeight="1" x14ac:dyDescent="0.2">
      <c r="A3" s="972"/>
      <c r="B3" s="271"/>
      <c r="C3" s="271"/>
      <c r="D3" s="271"/>
      <c r="E3" s="271"/>
      <c r="F3" s="271"/>
      <c r="G3" s="271"/>
      <c r="L3" s="266"/>
      <c r="M3" s="267"/>
      <c r="N3" s="995" t="s">
        <v>772</v>
      </c>
      <c r="O3" s="995"/>
      <c r="P3" s="995"/>
      <c r="Q3" s="995"/>
      <c r="R3" s="995"/>
      <c r="S3" s="995"/>
      <c r="T3" s="995"/>
      <c r="U3" s="995"/>
      <c r="V3" s="995"/>
      <c r="W3" s="995"/>
      <c r="X3" s="997"/>
      <c r="Y3" s="997"/>
      <c r="Z3" s="997"/>
      <c r="AA3" s="997"/>
      <c r="AB3" s="272"/>
      <c r="AC3" s="272"/>
      <c r="AD3" s="272"/>
      <c r="AE3" s="272"/>
      <c r="AF3" s="272"/>
      <c r="AG3" s="272"/>
      <c r="AH3" s="259"/>
      <c r="AI3" s="272"/>
    </row>
    <row r="4" spans="1:35" ht="15.6" customHeight="1" x14ac:dyDescent="0.2">
      <c r="A4" s="989" t="s">
        <v>918</v>
      </c>
      <c r="B4" s="990"/>
      <c r="C4" s="990"/>
      <c r="D4" s="990"/>
      <c r="E4" s="990"/>
      <c r="F4" s="1"/>
      <c r="G4" s="1"/>
      <c r="H4" s="241"/>
      <c r="I4" s="268"/>
      <c r="J4" s="269"/>
      <c r="N4" s="995"/>
      <c r="O4" s="995"/>
      <c r="P4" s="995"/>
      <c r="Q4" s="995"/>
      <c r="R4" s="994" t="s">
        <v>773</v>
      </c>
      <c r="S4" s="994"/>
      <c r="T4" s="994"/>
      <c r="U4" s="994"/>
      <c r="V4" s="994"/>
      <c r="W4" s="994"/>
      <c r="X4" s="994"/>
      <c r="Y4" s="994"/>
      <c r="Z4" s="994"/>
      <c r="AA4" s="994"/>
      <c r="AB4" s="994"/>
      <c r="AC4" s="994"/>
      <c r="AD4" s="994"/>
      <c r="AE4" s="994"/>
      <c r="AF4" s="994"/>
      <c r="AG4" s="277"/>
      <c r="AI4" s="277"/>
    </row>
    <row r="5" spans="1:35" ht="14.1" customHeight="1" thickBot="1" x14ac:dyDescent="0.25">
      <c r="A5" s="971" t="s">
        <v>924</v>
      </c>
      <c r="B5" s="265"/>
      <c r="C5" s="265"/>
      <c r="D5" s="265"/>
      <c r="E5" s="265"/>
      <c r="F5" s="1"/>
      <c r="G5" s="1"/>
      <c r="H5" s="1"/>
      <c r="I5" s="268"/>
      <c r="J5" s="269"/>
      <c r="K5" s="1"/>
      <c r="L5" s="1"/>
      <c r="M5" s="1"/>
      <c r="N5" s="995"/>
      <c r="O5" s="995"/>
      <c r="P5" s="995"/>
      <c r="Q5" s="995"/>
      <c r="R5" s="991" t="s">
        <v>685</v>
      </c>
      <c r="S5" s="991"/>
      <c r="T5" s="991"/>
      <c r="U5" s="991"/>
      <c r="V5" s="991"/>
      <c r="W5" s="992" t="s">
        <v>686</v>
      </c>
      <c r="X5" s="992"/>
      <c r="Y5" s="992"/>
      <c r="Z5" s="992"/>
      <c r="AA5" s="992"/>
      <c r="AB5" s="993" t="s">
        <v>774</v>
      </c>
      <c r="AC5" s="993"/>
      <c r="AD5" s="993"/>
      <c r="AE5" s="993"/>
      <c r="AF5" s="993"/>
      <c r="AG5" s="277"/>
      <c r="AH5" s="260"/>
      <c r="AI5" s="277"/>
    </row>
    <row r="6" spans="1:35" s="232" customFormat="1" ht="51" x14ac:dyDescent="0.2">
      <c r="A6" s="261" t="s">
        <v>16</v>
      </c>
      <c r="B6" s="262" t="s">
        <v>591</v>
      </c>
      <c r="C6" s="262" t="s">
        <v>736</v>
      </c>
      <c r="D6" s="263" t="s">
        <v>17</v>
      </c>
      <c r="E6" s="263" t="s">
        <v>18</v>
      </c>
      <c r="F6" s="261" t="s">
        <v>377</v>
      </c>
      <c r="G6" s="261" t="s">
        <v>464</v>
      </c>
      <c r="H6" s="261" t="s">
        <v>19</v>
      </c>
      <c r="I6" s="261" t="s">
        <v>660</v>
      </c>
      <c r="J6" s="264" t="s">
        <v>661</v>
      </c>
      <c r="K6" s="231" t="s">
        <v>562</v>
      </c>
      <c r="L6" s="231" t="s">
        <v>32</v>
      </c>
      <c r="M6" s="231" t="s">
        <v>79</v>
      </c>
      <c r="N6" s="273" t="s">
        <v>158</v>
      </c>
      <c r="O6" s="273" t="s">
        <v>159</v>
      </c>
      <c r="P6" s="273" t="s">
        <v>160</v>
      </c>
      <c r="Q6" s="273" t="s">
        <v>162</v>
      </c>
      <c r="R6" s="858" t="s">
        <v>163</v>
      </c>
      <c r="S6" s="860" t="s">
        <v>164</v>
      </c>
      <c r="T6" s="861" t="s">
        <v>165</v>
      </c>
      <c r="U6" s="861" t="s">
        <v>166</v>
      </c>
      <c r="V6" s="861" t="s">
        <v>82</v>
      </c>
      <c r="W6" s="862" t="s">
        <v>408</v>
      </c>
      <c r="X6" s="859" t="s">
        <v>410</v>
      </c>
      <c r="Y6" s="273" t="s">
        <v>411</v>
      </c>
      <c r="Z6" s="274" t="s">
        <v>412</v>
      </c>
      <c r="AA6" s="274" t="s">
        <v>413</v>
      </c>
      <c r="AB6" s="275" t="s">
        <v>525</v>
      </c>
      <c r="AC6" s="274" t="s">
        <v>568</v>
      </c>
      <c r="AD6" s="276" t="s">
        <v>600</v>
      </c>
      <c r="AE6" s="276" t="s">
        <v>669</v>
      </c>
      <c r="AF6" s="276" t="s">
        <v>670</v>
      </c>
      <c r="AG6" s="276" t="s">
        <v>877</v>
      </c>
      <c r="AH6" s="706"/>
      <c r="AI6" s="359" t="s">
        <v>445</v>
      </c>
    </row>
    <row r="7" spans="1:35" s="715" customFormat="1" ht="55.35" customHeight="1" x14ac:dyDescent="0.2">
      <c r="A7" s="716" t="s">
        <v>800</v>
      </c>
      <c r="B7" s="717" t="s">
        <v>592</v>
      </c>
      <c r="C7" s="717" t="s">
        <v>486</v>
      </c>
      <c r="D7" s="718" t="s">
        <v>83</v>
      </c>
      <c r="E7" s="718" t="s">
        <v>83</v>
      </c>
      <c r="F7" s="719" t="s">
        <v>83</v>
      </c>
      <c r="G7" s="719" t="s">
        <v>463</v>
      </c>
      <c r="H7" s="719" t="s">
        <v>441</v>
      </c>
      <c r="I7" s="719" t="s">
        <v>83</v>
      </c>
      <c r="J7" s="720" t="s">
        <v>83</v>
      </c>
      <c r="K7" s="719"/>
      <c r="L7" s="721">
        <f t="shared" ref="L7:L38" si="0">SUM(N7:AG7)</f>
        <v>6942</v>
      </c>
      <c r="M7" s="722">
        <f>SUM(S7:W7)</f>
        <v>1900</v>
      </c>
      <c r="N7" s="723">
        <v>209</v>
      </c>
      <c r="O7" s="723">
        <v>153</v>
      </c>
      <c r="P7" s="723">
        <v>297</v>
      </c>
      <c r="Q7" s="724">
        <v>158</v>
      </c>
      <c r="R7" s="911">
        <v>425</v>
      </c>
      <c r="S7" s="863">
        <v>380</v>
      </c>
      <c r="T7" s="844">
        <v>380</v>
      </c>
      <c r="U7" s="845">
        <v>380</v>
      </c>
      <c r="V7" s="846">
        <v>380</v>
      </c>
      <c r="W7" s="864">
        <v>380</v>
      </c>
      <c r="X7" s="728">
        <v>380</v>
      </c>
      <c r="Y7" s="723">
        <v>380</v>
      </c>
      <c r="Z7" s="723">
        <v>380</v>
      </c>
      <c r="AA7" s="723">
        <v>380</v>
      </c>
      <c r="AB7" s="721">
        <v>380</v>
      </c>
      <c r="AC7" s="721">
        <v>380</v>
      </c>
      <c r="AD7" s="721">
        <v>380</v>
      </c>
      <c r="AE7" s="721">
        <v>380</v>
      </c>
      <c r="AF7" s="721">
        <v>380</v>
      </c>
      <c r="AG7" s="721">
        <v>380</v>
      </c>
      <c r="AH7" s="707"/>
      <c r="AI7" s="731">
        <v>0.24</v>
      </c>
    </row>
    <row r="8" spans="1:35" s="715" customFormat="1" ht="55.35" customHeight="1" x14ac:dyDescent="0.2">
      <c r="A8" s="716" t="s">
        <v>799</v>
      </c>
      <c r="B8" s="717" t="s">
        <v>592</v>
      </c>
      <c r="C8" s="717" t="s">
        <v>486</v>
      </c>
      <c r="D8" s="718" t="s">
        <v>83</v>
      </c>
      <c r="E8" s="718" t="s">
        <v>83</v>
      </c>
      <c r="F8" s="719" t="s">
        <v>83</v>
      </c>
      <c r="G8" s="719" t="s">
        <v>463</v>
      </c>
      <c r="H8" s="719" t="s">
        <v>441</v>
      </c>
      <c r="I8" s="719" t="s">
        <v>83</v>
      </c>
      <c r="J8" s="720" t="s">
        <v>83</v>
      </c>
      <c r="K8" s="719"/>
      <c r="L8" s="721">
        <f t="shared" si="0"/>
        <v>8</v>
      </c>
      <c r="M8" s="722">
        <f t="shared" ref="M8:M57" si="1">SUM(S8:W8)</f>
        <v>0</v>
      </c>
      <c r="N8" s="724">
        <v>4</v>
      </c>
      <c r="O8" s="724">
        <v>3</v>
      </c>
      <c r="P8" s="724">
        <v>0</v>
      </c>
      <c r="Q8" s="724">
        <v>0</v>
      </c>
      <c r="R8" s="910">
        <v>1</v>
      </c>
      <c r="S8" s="725"/>
      <c r="T8" s="723"/>
      <c r="U8" s="726"/>
      <c r="V8" s="847"/>
      <c r="W8" s="727"/>
      <c r="X8" s="728"/>
      <c r="Y8" s="723"/>
      <c r="Z8" s="723"/>
      <c r="AA8" s="723"/>
      <c r="AB8" s="729"/>
      <c r="AC8" s="721"/>
      <c r="AD8" s="730"/>
      <c r="AE8" s="730"/>
      <c r="AF8" s="730"/>
      <c r="AG8" s="730"/>
      <c r="AH8" s="707"/>
      <c r="AI8" s="732">
        <v>0.24</v>
      </c>
    </row>
    <row r="9" spans="1:35" s="234" customFormat="1" ht="55.35" customHeight="1" x14ac:dyDescent="0.2">
      <c r="A9" s="315" t="s">
        <v>453</v>
      </c>
      <c r="B9" s="316" t="s">
        <v>115</v>
      </c>
      <c r="C9" s="316" t="s">
        <v>115</v>
      </c>
      <c r="D9" s="351" t="s">
        <v>132</v>
      </c>
      <c r="E9" s="352" t="s">
        <v>133</v>
      </c>
      <c r="F9" s="352" t="s">
        <v>260</v>
      </c>
      <c r="G9" s="316" t="s">
        <v>466</v>
      </c>
      <c r="H9" s="316" t="s">
        <v>118</v>
      </c>
      <c r="I9" s="316" t="s">
        <v>156</v>
      </c>
      <c r="J9" s="316" t="s">
        <v>154</v>
      </c>
      <c r="K9" s="316"/>
      <c r="L9" s="320">
        <f t="shared" si="0"/>
        <v>391</v>
      </c>
      <c r="M9" s="320">
        <f t="shared" si="1"/>
        <v>0</v>
      </c>
      <c r="N9" s="337"/>
      <c r="O9" s="337">
        <v>168</v>
      </c>
      <c r="P9" s="337">
        <v>121</v>
      </c>
      <c r="Q9" s="337">
        <v>102</v>
      </c>
      <c r="R9" s="853"/>
      <c r="S9" s="338"/>
      <c r="T9" s="327"/>
      <c r="U9" s="327"/>
      <c r="V9" s="848"/>
      <c r="W9" s="339"/>
      <c r="X9" s="326"/>
      <c r="Y9" s="327"/>
      <c r="Z9" s="328"/>
      <c r="AA9" s="328"/>
      <c r="AB9" s="329"/>
      <c r="AC9" s="328"/>
      <c r="AD9" s="330"/>
      <c r="AE9" s="330"/>
      <c r="AF9" s="330"/>
      <c r="AG9" s="330"/>
      <c r="AH9" s="707"/>
      <c r="AI9" s="340">
        <v>3</v>
      </c>
    </row>
    <row r="10" spans="1:35" s="234" customFormat="1" ht="55.35" customHeight="1" x14ac:dyDescent="0.2">
      <c r="A10" s="331" t="s">
        <v>851</v>
      </c>
      <c r="B10" s="316" t="s">
        <v>115</v>
      </c>
      <c r="C10" s="316" t="s">
        <v>486</v>
      </c>
      <c r="D10" s="318"/>
      <c r="E10" s="316" t="s">
        <v>249</v>
      </c>
      <c r="F10" s="316" t="s">
        <v>22</v>
      </c>
      <c r="G10" s="316" t="s">
        <v>465</v>
      </c>
      <c r="H10" s="316" t="s">
        <v>118</v>
      </c>
      <c r="I10" s="316" t="s">
        <v>158</v>
      </c>
      <c r="J10" s="316" t="s">
        <v>158</v>
      </c>
      <c r="K10" s="316"/>
      <c r="L10" s="320">
        <f t="shared" si="0"/>
        <v>241</v>
      </c>
      <c r="M10" s="320">
        <f t="shared" si="1"/>
        <v>0</v>
      </c>
      <c r="N10" s="321"/>
      <c r="O10" s="337"/>
      <c r="P10" s="337">
        <v>241</v>
      </c>
      <c r="Q10" s="321"/>
      <c r="R10" s="854"/>
      <c r="S10" s="324"/>
      <c r="T10" s="320"/>
      <c r="U10" s="320"/>
      <c r="V10" s="849"/>
      <c r="W10" s="339"/>
      <c r="X10" s="326"/>
      <c r="Y10" s="327"/>
      <c r="Z10" s="328"/>
      <c r="AA10" s="328"/>
      <c r="AB10" s="335"/>
      <c r="AC10" s="328"/>
      <c r="AD10" s="330"/>
      <c r="AE10" s="330"/>
      <c r="AF10" s="330"/>
      <c r="AG10" s="330"/>
      <c r="AH10" s="707"/>
      <c r="AI10" s="340">
        <v>1.24</v>
      </c>
    </row>
    <row r="11" spans="1:35" s="234" customFormat="1" ht="55.35" customHeight="1" x14ac:dyDescent="0.2">
      <c r="A11" s="331" t="s">
        <v>852</v>
      </c>
      <c r="B11" s="316" t="s">
        <v>115</v>
      </c>
      <c r="C11" s="316" t="s">
        <v>737</v>
      </c>
      <c r="D11" s="318"/>
      <c r="E11" s="316" t="s">
        <v>74</v>
      </c>
      <c r="F11" s="316" t="s">
        <v>22</v>
      </c>
      <c r="G11" s="316" t="s">
        <v>465</v>
      </c>
      <c r="H11" s="316" t="s">
        <v>118</v>
      </c>
      <c r="I11" s="316" t="s">
        <v>159</v>
      </c>
      <c r="J11" s="316" t="s">
        <v>158</v>
      </c>
      <c r="K11" s="316"/>
      <c r="L11" s="320">
        <f t="shared" si="0"/>
        <v>267</v>
      </c>
      <c r="M11" s="320">
        <f t="shared" si="1"/>
        <v>0</v>
      </c>
      <c r="N11" s="321"/>
      <c r="O11" s="337"/>
      <c r="P11" s="337"/>
      <c r="Q11" s="321"/>
      <c r="R11" s="883">
        <v>267</v>
      </c>
      <c r="S11" s="324"/>
      <c r="T11" s="320"/>
      <c r="U11" s="320"/>
      <c r="V11" s="849"/>
      <c r="W11" s="339"/>
      <c r="X11" s="326"/>
      <c r="Y11" s="327"/>
      <c r="Z11" s="328"/>
      <c r="AA11" s="329"/>
      <c r="AB11" s="329"/>
      <c r="AC11" s="328"/>
      <c r="AD11" s="330"/>
      <c r="AE11" s="330"/>
      <c r="AF11" s="330"/>
      <c r="AG11" s="330"/>
      <c r="AH11" s="707"/>
      <c r="AI11" s="340">
        <v>1.31</v>
      </c>
    </row>
    <row r="12" spans="1:35" s="234" customFormat="1" ht="55.35" customHeight="1" x14ac:dyDescent="0.2">
      <c r="A12" s="331" t="s">
        <v>907</v>
      </c>
      <c r="B12" s="316" t="s">
        <v>115</v>
      </c>
      <c r="C12" s="316" t="s">
        <v>737</v>
      </c>
      <c r="D12" s="318" t="s">
        <v>241</v>
      </c>
      <c r="E12" s="316" t="s">
        <v>469</v>
      </c>
      <c r="F12" s="316" t="s">
        <v>22</v>
      </c>
      <c r="G12" s="316" t="s">
        <v>465</v>
      </c>
      <c r="H12" s="316" t="s">
        <v>118</v>
      </c>
      <c r="I12" s="316" t="s">
        <v>160</v>
      </c>
      <c r="J12" s="316" t="s">
        <v>159</v>
      </c>
      <c r="K12" s="316"/>
      <c r="L12" s="320">
        <f t="shared" si="0"/>
        <v>238</v>
      </c>
      <c r="M12" s="320">
        <f t="shared" si="1"/>
        <v>0</v>
      </c>
      <c r="N12" s="321"/>
      <c r="O12" s="337"/>
      <c r="P12" s="337"/>
      <c r="Q12" s="321"/>
      <c r="R12" s="883">
        <v>238</v>
      </c>
      <c r="S12" s="324"/>
      <c r="T12" s="320"/>
      <c r="U12" s="320"/>
      <c r="V12" s="849"/>
      <c r="W12" s="339"/>
      <c r="X12" s="326"/>
      <c r="Y12" s="327"/>
      <c r="Z12" s="328"/>
      <c r="AA12" s="328"/>
      <c r="AB12" s="335"/>
      <c r="AC12" s="328"/>
      <c r="AD12" s="330"/>
      <c r="AE12" s="330"/>
      <c r="AF12" s="330"/>
      <c r="AG12" s="330"/>
      <c r="AH12" s="707"/>
      <c r="AI12" s="340">
        <v>1.33</v>
      </c>
    </row>
    <row r="13" spans="1:35" s="234" customFormat="1" ht="55.35" customHeight="1" x14ac:dyDescent="0.2">
      <c r="A13" s="315" t="s">
        <v>890</v>
      </c>
      <c r="B13" s="316" t="s">
        <v>115</v>
      </c>
      <c r="C13" s="316" t="s">
        <v>115</v>
      </c>
      <c r="D13" s="351" t="s">
        <v>304</v>
      </c>
      <c r="E13" s="352" t="s">
        <v>303</v>
      </c>
      <c r="F13" s="352"/>
      <c r="G13" s="316" t="s">
        <v>417</v>
      </c>
      <c r="H13" s="316" t="s">
        <v>472</v>
      </c>
      <c r="I13" s="316"/>
      <c r="J13" s="316"/>
      <c r="K13" s="316"/>
      <c r="L13" s="320">
        <f t="shared" si="0"/>
        <v>215</v>
      </c>
      <c r="M13" s="320">
        <f t="shared" si="1"/>
        <v>215</v>
      </c>
      <c r="N13" s="337"/>
      <c r="O13" s="337"/>
      <c r="P13" s="337"/>
      <c r="Q13" s="337"/>
      <c r="R13" s="853"/>
      <c r="S13" s="338"/>
      <c r="T13" s="327"/>
      <c r="U13" s="857"/>
      <c r="V13" s="848"/>
      <c r="W13" s="339">
        <v>215</v>
      </c>
      <c r="X13" s="326"/>
      <c r="Y13" s="327"/>
      <c r="Z13" s="327"/>
      <c r="AA13" s="328"/>
      <c r="AB13" s="329"/>
      <c r="AC13" s="328"/>
      <c r="AD13" s="330"/>
      <c r="AE13" s="330"/>
      <c r="AF13" s="330"/>
      <c r="AG13" s="330"/>
      <c r="AH13" s="707"/>
      <c r="AI13" s="340">
        <v>1</v>
      </c>
    </row>
    <row r="14" spans="1:35" s="234" customFormat="1" ht="55.35" customHeight="1" x14ac:dyDescent="0.2">
      <c r="A14" s="315" t="s">
        <v>856</v>
      </c>
      <c r="B14" s="316" t="s">
        <v>115</v>
      </c>
      <c r="C14" s="316" t="s">
        <v>737</v>
      </c>
      <c r="D14" s="351"/>
      <c r="E14" s="352" t="s">
        <v>414</v>
      </c>
      <c r="F14" s="352"/>
      <c r="G14" s="316" t="s">
        <v>417</v>
      </c>
      <c r="H14" s="332" t="s">
        <v>388</v>
      </c>
      <c r="I14" s="316"/>
      <c r="J14" s="316"/>
      <c r="K14" s="332"/>
      <c r="L14" s="320">
        <f t="shared" si="0"/>
        <v>3011</v>
      </c>
      <c r="M14" s="320">
        <f t="shared" si="1"/>
        <v>0</v>
      </c>
      <c r="N14" s="337"/>
      <c r="O14" s="337"/>
      <c r="P14" s="337"/>
      <c r="Q14" s="337"/>
      <c r="R14" s="853"/>
      <c r="S14" s="338"/>
      <c r="T14" s="337"/>
      <c r="U14" s="327"/>
      <c r="V14" s="848"/>
      <c r="W14" s="339"/>
      <c r="X14" s="326">
        <v>202</v>
      </c>
      <c r="Y14" s="326">
        <v>202</v>
      </c>
      <c r="Z14" s="326">
        <v>202</v>
      </c>
      <c r="AA14" s="326">
        <v>202</v>
      </c>
      <c r="AB14" s="326">
        <v>202</v>
      </c>
      <c r="AC14" s="326">
        <v>400</v>
      </c>
      <c r="AD14" s="326">
        <v>400</v>
      </c>
      <c r="AE14" s="326">
        <v>400</v>
      </c>
      <c r="AF14" s="326">
        <v>400</v>
      </c>
      <c r="AG14" s="326">
        <v>401</v>
      </c>
      <c r="AH14" s="707"/>
      <c r="AI14" s="360">
        <v>84.66</v>
      </c>
    </row>
    <row r="15" spans="1:35" s="234" customFormat="1" ht="55.35" customHeight="1" x14ac:dyDescent="0.2">
      <c r="A15" s="315" t="s">
        <v>787</v>
      </c>
      <c r="B15" s="316" t="s">
        <v>115</v>
      </c>
      <c r="C15" s="316" t="s">
        <v>115</v>
      </c>
      <c r="D15" s="351"/>
      <c r="E15" s="352" t="s">
        <v>415</v>
      </c>
      <c r="F15" s="352"/>
      <c r="G15" s="316" t="s">
        <v>417</v>
      </c>
      <c r="H15" s="332" t="s">
        <v>417</v>
      </c>
      <c r="I15" s="316"/>
      <c r="J15" s="316"/>
      <c r="K15" s="332"/>
      <c r="L15" s="320">
        <f t="shared" si="0"/>
        <v>707</v>
      </c>
      <c r="M15" s="320">
        <f t="shared" si="1"/>
        <v>0</v>
      </c>
      <c r="N15" s="337"/>
      <c r="O15" s="337"/>
      <c r="P15" s="337"/>
      <c r="Q15" s="337"/>
      <c r="R15" s="853"/>
      <c r="S15" s="338"/>
      <c r="T15" s="327"/>
      <c r="U15" s="843"/>
      <c r="V15" s="848"/>
      <c r="W15" s="339"/>
      <c r="X15" s="338">
        <v>70</v>
      </c>
      <c r="Y15" s="326">
        <v>70</v>
      </c>
      <c r="Z15" s="327">
        <v>71</v>
      </c>
      <c r="AA15" s="328">
        <v>71</v>
      </c>
      <c r="AB15" s="328">
        <v>71</v>
      </c>
      <c r="AC15" s="326">
        <v>70</v>
      </c>
      <c r="AD15" s="327">
        <v>71</v>
      </c>
      <c r="AE15" s="327">
        <v>71</v>
      </c>
      <c r="AF15" s="328">
        <v>71</v>
      </c>
      <c r="AG15" s="328">
        <v>71</v>
      </c>
      <c r="AH15" s="707"/>
      <c r="AI15" s="361">
        <v>5.4</v>
      </c>
    </row>
    <row r="16" spans="1:35" s="234" customFormat="1" ht="55.35" customHeight="1" x14ac:dyDescent="0.2">
      <c r="A16" s="315" t="s">
        <v>711</v>
      </c>
      <c r="B16" s="316" t="s">
        <v>115</v>
      </c>
      <c r="C16" s="316" t="s">
        <v>115</v>
      </c>
      <c r="D16" s="351"/>
      <c r="E16" s="352" t="s">
        <v>308</v>
      </c>
      <c r="F16" s="352"/>
      <c r="G16" s="316" t="s">
        <v>417</v>
      </c>
      <c r="H16" s="332" t="s">
        <v>417</v>
      </c>
      <c r="I16" s="316"/>
      <c r="J16" s="316"/>
      <c r="K16" s="332"/>
      <c r="L16" s="320">
        <f t="shared" si="0"/>
        <v>1160</v>
      </c>
      <c r="M16" s="320">
        <f t="shared" si="1"/>
        <v>0</v>
      </c>
      <c r="N16" s="337"/>
      <c r="O16" s="337"/>
      <c r="P16" s="337"/>
      <c r="Q16" s="337"/>
      <c r="R16" s="853"/>
      <c r="S16" s="338"/>
      <c r="T16" s="327"/>
      <c r="U16" s="327"/>
      <c r="V16" s="850"/>
      <c r="W16" s="339"/>
      <c r="X16" s="338">
        <v>56</v>
      </c>
      <c r="Y16" s="326">
        <v>56</v>
      </c>
      <c r="Z16" s="327">
        <v>56</v>
      </c>
      <c r="AA16" s="328">
        <v>56</v>
      </c>
      <c r="AB16" s="328">
        <v>56</v>
      </c>
      <c r="AC16" s="329">
        <v>176</v>
      </c>
      <c r="AD16" s="328">
        <v>176</v>
      </c>
      <c r="AE16" s="330">
        <v>176</v>
      </c>
      <c r="AF16" s="330">
        <v>176</v>
      </c>
      <c r="AG16" s="330">
        <v>176</v>
      </c>
      <c r="AH16" s="707"/>
      <c r="AI16" s="340">
        <v>5.4</v>
      </c>
    </row>
    <row r="17" spans="1:35" s="234" customFormat="1" ht="55.35" customHeight="1" x14ac:dyDescent="0.2">
      <c r="A17" s="315" t="s">
        <v>307</v>
      </c>
      <c r="B17" s="316" t="s">
        <v>115</v>
      </c>
      <c r="C17" s="316" t="s">
        <v>115</v>
      </c>
      <c r="D17" s="351"/>
      <c r="E17" s="352" t="s">
        <v>308</v>
      </c>
      <c r="F17" s="352" t="s">
        <v>260</v>
      </c>
      <c r="G17" s="316" t="s">
        <v>122</v>
      </c>
      <c r="H17" s="352" t="s">
        <v>116</v>
      </c>
      <c r="I17" s="316"/>
      <c r="J17" s="316"/>
      <c r="K17" s="352"/>
      <c r="L17" s="320">
        <f t="shared" si="0"/>
        <v>7</v>
      </c>
      <c r="M17" s="320">
        <f t="shared" si="1"/>
        <v>0</v>
      </c>
      <c r="N17" s="337"/>
      <c r="O17" s="337"/>
      <c r="P17" s="337"/>
      <c r="Q17" s="337"/>
      <c r="R17" s="855"/>
      <c r="S17" s="865"/>
      <c r="T17" s="851"/>
      <c r="U17" s="851"/>
      <c r="V17" s="852"/>
      <c r="W17" s="339"/>
      <c r="X17" s="326"/>
      <c r="Y17" s="327"/>
      <c r="Z17" s="328"/>
      <c r="AA17" s="328"/>
      <c r="AB17" s="328">
        <v>1</v>
      </c>
      <c r="AC17" s="329">
        <v>1</v>
      </c>
      <c r="AD17" s="328">
        <v>1</v>
      </c>
      <c r="AE17" s="330">
        <v>1</v>
      </c>
      <c r="AF17" s="330">
        <v>2</v>
      </c>
      <c r="AG17" s="330">
        <v>1</v>
      </c>
      <c r="AH17" s="707"/>
      <c r="AI17" s="340">
        <v>1.21</v>
      </c>
    </row>
    <row r="18" spans="1:35" s="234" customFormat="1" ht="55.35" customHeight="1" x14ac:dyDescent="0.2">
      <c r="A18" s="315" t="s">
        <v>131</v>
      </c>
      <c r="B18" s="316" t="s">
        <v>115</v>
      </c>
      <c r="C18" s="316" t="s">
        <v>842</v>
      </c>
      <c r="D18" s="351"/>
      <c r="E18" s="352" t="s">
        <v>308</v>
      </c>
      <c r="F18" s="352"/>
      <c r="G18" s="316" t="s">
        <v>122</v>
      </c>
      <c r="H18" s="332" t="s">
        <v>116</v>
      </c>
      <c r="I18" s="316"/>
      <c r="J18" s="316"/>
      <c r="K18" s="316"/>
      <c r="L18" s="320">
        <f t="shared" si="0"/>
        <v>145</v>
      </c>
      <c r="M18" s="320">
        <f t="shared" si="1"/>
        <v>0</v>
      </c>
      <c r="N18" s="337"/>
      <c r="O18" s="337"/>
      <c r="P18" s="337"/>
      <c r="Q18" s="337"/>
      <c r="R18" s="856"/>
      <c r="S18" s="866"/>
      <c r="T18" s="843"/>
      <c r="U18" s="843"/>
      <c r="V18" s="843"/>
      <c r="W18" s="339"/>
      <c r="X18" s="326"/>
      <c r="Y18" s="327"/>
      <c r="Z18" s="328"/>
      <c r="AA18" s="328"/>
      <c r="AB18" s="328">
        <v>2</v>
      </c>
      <c r="AC18" s="335">
        <v>2</v>
      </c>
      <c r="AD18" s="328">
        <v>2</v>
      </c>
      <c r="AE18" s="330">
        <v>3</v>
      </c>
      <c r="AF18" s="330">
        <v>3</v>
      </c>
      <c r="AG18" s="330">
        <v>133</v>
      </c>
      <c r="AH18" s="707"/>
      <c r="AI18" s="340">
        <v>21.09</v>
      </c>
    </row>
    <row r="19" spans="1:35" s="234" customFormat="1" ht="55.35" customHeight="1" x14ac:dyDescent="0.2">
      <c r="A19" s="331" t="s">
        <v>563</v>
      </c>
      <c r="B19" s="316" t="s">
        <v>620</v>
      </c>
      <c r="C19" s="316" t="s">
        <v>659</v>
      </c>
      <c r="D19" s="318"/>
      <c r="E19" s="316" t="s">
        <v>125</v>
      </c>
      <c r="F19" s="316" t="s">
        <v>260</v>
      </c>
      <c r="G19" s="316" t="s">
        <v>857</v>
      </c>
      <c r="H19" s="316" t="s">
        <v>534</v>
      </c>
      <c r="I19" s="316" t="s">
        <v>160</v>
      </c>
      <c r="J19" s="316" t="s">
        <v>159</v>
      </c>
      <c r="K19" s="316"/>
      <c r="L19" s="320">
        <f t="shared" si="0"/>
        <v>854</v>
      </c>
      <c r="M19" s="320">
        <f t="shared" si="1"/>
        <v>321</v>
      </c>
      <c r="N19" s="321"/>
      <c r="O19" s="321"/>
      <c r="P19" s="321"/>
      <c r="Q19" s="321">
        <v>209</v>
      </c>
      <c r="R19" s="883">
        <v>324</v>
      </c>
      <c r="S19" s="867">
        <v>107</v>
      </c>
      <c r="T19" s="328">
        <v>107</v>
      </c>
      <c r="U19" s="328">
        <v>107</v>
      </c>
      <c r="V19" s="328"/>
      <c r="W19" s="353"/>
      <c r="X19" s="330"/>
      <c r="Y19" s="328"/>
      <c r="Z19" s="328"/>
      <c r="AA19" s="328"/>
      <c r="AB19" s="329"/>
      <c r="AC19" s="328"/>
      <c r="AD19" s="330"/>
      <c r="AE19" s="330"/>
      <c r="AF19" s="330"/>
      <c r="AG19" s="330"/>
      <c r="AH19" s="707"/>
      <c r="AI19" s="340">
        <v>1.03</v>
      </c>
    </row>
    <row r="20" spans="1:35" s="234" customFormat="1" ht="55.35" customHeight="1" x14ac:dyDescent="0.2">
      <c r="A20" s="331" t="s">
        <v>848</v>
      </c>
      <c r="B20" s="316" t="s">
        <v>620</v>
      </c>
      <c r="C20" s="316" t="s">
        <v>659</v>
      </c>
      <c r="D20" s="318"/>
      <c r="E20" s="316" t="s">
        <v>9</v>
      </c>
      <c r="F20" s="316" t="s">
        <v>260</v>
      </c>
      <c r="G20" s="316" t="s">
        <v>417</v>
      </c>
      <c r="H20" s="316" t="s">
        <v>491</v>
      </c>
      <c r="I20" s="316"/>
      <c r="J20" s="316" t="s">
        <v>158</v>
      </c>
      <c r="K20" s="316"/>
      <c r="L20" s="320">
        <f t="shared" si="0"/>
        <v>2400</v>
      </c>
      <c r="M20" s="320">
        <f t="shared" si="1"/>
        <v>400</v>
      </c>
      <c r="N20" s="321"/>
      <c r="O20" s="321"/>
      <c r="P20" s="321"/>
      <c r="Q20" s="321"/>
      <c r="R20" s="321"/>
      <c r="S20" s="324"/>
      <c r="T20" s="327"/>
      <c r="U20" s="327"/>
      <c r="V20" s="327">
        <v>200</v>
      </c>
      <c r="W20" s="325">
        <v>200</v>
      </c>
      <c r="X20" s="336">
        <v>200</v>
      </c>
      <c r="Y20" s="320">
        <v>200</v>
      </c>
      <c r="Z20" s="320">
        <v>200</v>
      </c>
      <c r="AA20" s="320">
        <v>200</v>
      </c>
      <c r="AB20" s="320">
        <v>200</v>
      </c>
      <c r="AC20" s="320">
        <v>200</v>
      </c>
      <c r="AD20" s="320">
        <v>200</v>
      </c>
      <c r="AE20" s="320">
        <v>200</v>
      </c>
      <c r="AF20" s="320">
        <v>200</v>
      </c>
      <c r="AG20" s="336">
        <v>200</v>
      </c>
      <c r="AH20" s="707"/>
      <c r="AI20" s="363">
        <v>18.79</v>
      </c>
    </row>
    <row r="21" spans="1:35" s="234" customFormat="1" ht="55.35" customHeight="1" x14ac:dyDescent="0.2">
      <c r="A21" s="331" t="s">
        <v>922</v>
      </c>
      <c r="B21" s="316" t="s">
        <v>620</v>
      </c>
      <c r="C21" s="316" t="s">
        <v>659</v>
      </c>
      <c r="D21" s="318" t="s">
        <v>208</v>
      </c>
      <c r="E21" s="316" t="s">
        <v>282</v>
      </c>
      <c r="F21" s="316" t="s">
        <v>209</v>
      </c>
      <c r="G21" s="316" t="s">
        <v>417</v>
      </c>
      <c r="H21" s="332" t="s">
        <v>534</v>
      </c>
      <c r="I21" s="332" t="s">
        <v>160</v>
      </c>
      <c r="J21" s="332" t="s">
        <v>152</v>
      </c>
      <c r="K21" s="316"/>
      <c r="L21" s="320">
        <f t="shared" si="0"/>
        <v>3000</v>
      </c>
      <c r="M21" s="320">
        <f t="shared" si="1"/>
        <v>1000</v>
      </c>
      <c r="N21" s="321"/>
      <c r="O21" s="321"/>
      <c r="P21" s="321"/>
      <c r="Q21" s="321"/>
      <c r="R21" s="321"/>
      <c r="S21" s="324">
        <v>200</v>
      </c>
      <c r="T21" s="320">
        <v>200</v>
      </c>
      <c r="U21" s="320">
        <v>200</v>
      </c>
      <c r="V21" s="320">
        <v>200</v>
      </c>
      <c r="W21" s="908">
        <v>200</v>
      </c>
      <c r="X21" s="324">
        <v>200</v>
      </c>
      <c r="Y21" s="336">
        <v>200</v>
      </c>
      <c r="Z21" s="336">
        <v>200</v>
      </c>
      <c r="AA21" s="336">
        <v>200</v>
      </c>
      <c r="AB21" s="336">
        <v>200</v>
      </c>
      <c r="AC21" s="336">
        <v>200</v>
      </c>
      <c r="AD21" s="336">
        <v>200</v>
      </c>
      <c r="AE21" s="336">
        <v>200</v>
      </c>
      <c r="AF21" s="336">
        <v>200</v>
      </c>
      <c r="AG21" s="336">
        <v>200</v>
      </c>
      <c r="AH21" s="708"/>
      <c r="AI21" s="360">
        <v>21</v>
      </c>
    </row>
    <row r="22" spans="1:35" s="234" customFormat="1" ht="55.35" customHeight="1" x14ac:dyDescent="0.2">
      <c r="A22" s="331" t="s">
        <v>528</v>
      </c>
      <c r="B22" s="318" t="s">
        <v>620</v>
      </c>
      <c r="C22" s="318" t="s">
        <v>486</v>
      </c>
      <c r="D22" s="318" t="s">
        <v>392</v>
      </c>
      <c r="E22" s="316" t="s">
        <v>201</v>
      </c>
      <c r="F22" s="316" t="s">
        <v>173</v>
      </c>
      <c r="G22" s="316" t="s">
        <v>465</v>
      </c>
      <c r="H22" s="316" t="s">
        <v>118</v>
      </c>
      <c r="I22" s="332"/>
      <c r="J22" s="332"/>
      <c r="K22" s="316"/>
      <c r="L22" s="320">
        <f t="shared" si="0"/>
        <v>1530</v>
      </c>
      <c r="M22" s="320">
        <f t="shared" si="1"/>
        <v>0</v>
      </c>
      <c r="N22" s="320">
        <v>1530</v>
      </c>
      <c r="O22" s="320"/>
      <c r="P22" s="320"/>
      <c r="Q22" s="321"/>
      <c r="R22" s="321"/>
      <c r="S22" s="324"/>
      <c r="T22" s="320"/>
      <c r="U22" s="320"/>
      <c r="V22" s="327"/>
      <c r="W22" s="339"/>
      <c r="X22" s="326"/>
      <c r="Y22" s="327"/>
      <c r="Z22" s="328"/>
      <c r="AA22" s="328"/>
      <c r="AB22" s="329"/>
      <c r="AC22" s="328"/>
      <c r="AD22" s="330"/>
      <c r="AE22" s="330"/>
      <c r="AF22" s="330"/>
      <c r="AG22" s="330"/>
      <c r="AH22" s="708"/>
      <c r="AI22" s="340">
        <v>9.5</v>
      </c>
    </row>
    <row r="23" spans="1:35" s="234" customFormat="1" ht="55.35" customHeight="1" x14ac:dyDescent="0.2">
      <c r="A23" s="331" t="s">
        <v>529</v>
      </c>
      <c r="B23" s="316" t="s">
        <v>620</v>
      </c>
      <c r="C23" s="316" t="s">
        <v>659</v>
      </c>
      <c r="D23" s="318" t="s">
        <v>393</v>
      </c>
      <c r="E23" s="316" t="s">
        <v>201</v>
      </c>
      <c r="F23" s="316" t="s">
        <v>173</v>
      </c>
      <c r="G23" s="316" t="s">
        <v>465</v>
      </c>
      <c r="H23" s="332" t="s">
        <v>534</v>
      </c>
      <c r="I23" s="316" t="s">
        <v>160</v>
      </c>
      <c r="J23" s="316" t="s">
        <v>158</v>
      </c>
      <c r="K23" s="316"/>
      <c r="L23" s="320">
        <f t="shared" si="0"/>
        <v>769</v>
      </c>
      <c r="M23" s="320">
        <f t="shared" si="1"/>
        <v>562</v>
      </c>
      <c r="N23" s="321"/>
      <c r="O23" s="321"/>
      <c r="P23" s="321"/>
      <c r="Q23" s="321"/>
      <c r="R23" s="883">
        <v>207</v>
      </c>
      <c r="S23" s="324">
        <v>562</v>
      </c>
      <c r="T23" s="320"/>
      <c r="U23" s="320"/>
      <c r="V23" s="327"/>
      <c r="W23" s="339"/>
      <c r="X23" s="326"/>
      <c r="Y23" s="327"/>
      <c r="Z23" s="328"/>
      <c r="AA23" s="328"/>
      <c r="AB23" s="329"/>
      <c r="AC23" s="328"/>
      <c r="AD23" s="330"/>
      <c r="AE23" s="330"/>
      <c r="AF23" s="330"/>
      <c r="AG23" s="330"/>
      <c r="AH23" s="708"/>
      <c r="AI23" s="340">
        <v>1.99</v>
      </c>
    </row>
    <row r="24" spans="1:35" s="234" customFormat="1" ht="55.35" customHeight="1" x14ac:dyDescent="0.2">
      <c r="A24" s="356" t="s">
        <v>523</v>
      </c>
      <c r="B24" s="333" t="s">
        <v>620</v>
      </c>
      <c r="C24" s="333" t="s">
        <v>486</v>
      </c>
      <c r="D24" s="333" t="s">
        <v>147</v>
      </c>
      <c r="E24" s="317" t="s">
        <v>394</v>
      </c>
      <c r="F24" s="317" t="s">
        <v>260</v>
      </c>
      <c r="G24" s="316" t="s">
        <v>465</v>
      </c>
      <c r="H24" s="317" t="s">
        <v>118</v>
      </c>
      <c r="I24" s="334"/>
      <c r="J24" s="334"/>
      <c r="K24" s="317"/>
      <c r="L24" s="319">
        <f t="shared" si="0"/>
        <v>76</v>
      </c>
      <c r="M24" s="319">
        <f t="shared" si="1"/>
        <v>0</v>
      </c>
      <c r="N24" s="319">
        <v>76</v>
      </c>
      <c r="O24" s="322"/>
      <c r="P24" s="322"/>
      <c r="Q24" s="322"/>
      <c r="R24" s="322"/>
      <c r="S24" s="354"/>
      <c r="T24" s="319"/>
      <c r="U24" s="319"/>
      <c r="V24" s="341"/>
      <c r="W24" s="343"/>
      <c r="X24" s="344"/>
      <c r="Y24" s="341"/>
      <c r="Z24" s="345"/>
      <c r="AA24" s="345"/>
      <c r="AB24" s="346"/>
      <c r="AC24" s="345"/>
      <c r="AD24" s="347"/>
      <c r="AE24" s="347"/>
      <c r="AF24" s="347"/>
      <c r="AG24" s="347"/>
      <c r="AH24" s="708"/>
      <c r="AI24" s="362">
        <v>0.21</v>
      </c>
    </row>
    <row r="25" spans="1:35" s="234" customFormat="1" ht="55.35" customHeight="1" x14ac:dyDescent="0.2">
      <c r="A25" s="356" t="s">
        <v>721</v>
      </c>
      <c r="B25" s="317" t="s">
        <v>620</v>
      </c>
      <c r="C25" s="317" t="s">
        <v>659</v>
      </c>
      <c r="D25" s="333"/>
      <c r="E25" s="317" t="s">
        <v>201</v>
      </c>
      <c r="F25" s="317" t="s">
        <v>260</v>
      </c>
      <c r="G25" s="316" t="s">
        <v>465</v>
      </c>
      <c r="H25" s="317" t="s">
        <v>118</v>
      </c>
      <c r="I25" s="317" t="s">
        <v>159</v>
      </c>
      <c r="J25" s="317" t="s">
        <v>158</v>
      </c>
      <c r="K25" s="317"/>
      <c r="L25" s="319">
        <f t="shared" si="0"/>
        <v>54</v>
      </c>
      <c r="M25" s="319">
        <f t="shared" si="1"/>
        <v>0</v>
      </c>
      <c r="N25" s="322"/>
      <c r="O25" s="322">
        <v>-1</v>
      </c>
      <c r="P25" s="322"/>
      <c r="Q25" s="322">
        <v>55</v>
      </c>
      <c r="R25" s="322"/>
      <c r="S25" s="354"/>
      <c r="T25" s="319"/>
      <c r="U25" s="319"/>
      <c r="V25" s="341"/>
      <c r="W25" s="343"/>
      <c r="X25" s="344"/>
      <c r="Y25" s="341"/>
      <c r="Z25" s="345"/>
      <c r="AA25" s="345"/>
      <c r="AB25" s="346"/>
      <c r="AC25" s="345"/>
      <c r="AD25" s="347"/>
      <c r="AE25" s="347"/>
      <c r="AF25" s="347"/>
      <c r="AG25" s="347"/>
      <c r="AH25" s="708"/>
      <c r="AI25" s="362">
        <v>0.06</v>
      </c>
    </row>
    <row r="26" spans="1:35" s="234" customFormat="1" ht="55.35" customHeight="1" x14ac:dyDescent="0.2">
      <c r="A26" s="355" t="s">
        <v>771</v>
      </c>
      <c r="B26" s="316" t="s">
        <v>620</v>
      </c>
      <c r="C26" s="316" t="s">
        <v>659</v>
      </c>
      <c r="D26" s="318"/>
      <c r="E26" s="316"/>
      <c r="F26" s="316" t="s">
        <v>260</v>
      </c>
      <c r="G26" s="316" t="s">
        <v>417</v>
      </c>
      <c r="H26" s="316" t="s">
        <v>417</v>
      </c>
      <c r="I26" s="316"/>
      <c r="J26" s="316"/>
      <c r="K26" s="316"/>
      <c r="L26" s="320">
        <f t="shared" si="0"/>
        <v>136</v>
      </c>
      <c r="M26" s="320">
        <f t="shared" si="1"/>
        <v>0</v>
      </c>
      <c r="N26" s="321"/>
      <c r="O26" s="321"/>
      <c r="P26" s="321"/>
      <c r="Q26" s="321"/>
      <c r="R26" s="321"/>
      <c r="S26" s="324"/>
      <c r="T26" s="320"/>
      <c r="U26" s="320"/>
      <c r="V26" s="327"/>
      <c r="W26" s="353"/>
      <c r="X26" s="867">
        <v>27</v>
      </c>
      <c r="Y26" s="330">
        <v>27</v>
      </c>
      <c r="Z26" s="330">
        <v>27</v>
      </c>
      <c r="AA26" s="330">
        <v>27</v>
      </c>
      <c r="AB26" s="330">
        <v>28</v>
      </c>
      <c r="AC26" s="328"/>
      <c r="AD26" s="330"/>
      <c r="AE26" s="330"/>
      <c r="AF26" s="330"/>
      <c r="AG26" s="330"/>
      <c r="AH26" s="708"/>
      <c r="AI26" s="340">
        <v>3.53</v>
      </c>
    </row>
    <row r="27" spans="1:35" s="234" customFormat="1" ht="55.35" customHeight="1" x14ac:dyDescent="0.2">
      <c r="A27" s="355" t="s">
        <v>906</v>
      </c>
      <c r="B27" s="316" t="s">
        <v>620</v>
      </c>
      <c r="C27" s="316" t="s">
        <v>659</v>
      </c>
      <c r="D27" s="318"/>
      <c r="E27" s="316" t="s">
        <v>418</v>
      </c>
      <c r="F27" s="316" t="s">
        <v>260</v>
      </c>
      <c r="G27" s="316" t="s">
        <v>417</v>
      </c>
      <c r="H27" s="316" t="s">
        <v>388</v>
      </c>
      <c r="I27" s="332"/>
      <c r="J27" s="332"/>
      <c r="K27" s="316"/>
      <c r="L27" s="320">
        <f t="shared" si="0"/>
        <v>558</v>
      </c>
      <c r="M27" s="320">
        <f t="shared" si="1"/>
        <v>0</v>
      </c>
      <c r="N27" s="321"/>
      <c r="O27" s="321"/>
      <c r="P27" s="321"/>
      <c r="Q27" s="321"/>
      <c r="R27" s="321"/>
      <c r="S27" s="324"/>
      <c r="T27" s="320"/>
      <c r="U27" s="320"/>
      <c r="V27" s="327"/>
      <c r="W27" s="339"/>
      <c r="X27" s="338">
        <v>111</v>
      </c>
      <c r="Y27" s="330">
        <v>111</v>
      </c>
      <c r="Z27" s="327">
        <v>112</v>
      </c>
      <c r="AA27" s="328">
        <v>112</v>
      </c>
      <c r="AB27" s="328">
        <v>112</v>
      </c>
      <c r="AC27" s="328"/>
      <c r="AD27" s="330"/>
      <c r="AE27" s="330"/>
      <c r="AF27" s="330"/>
      <c r="AG27" s="330"/>
      <c r="AH27" s="708"/>
      <c r="AI27" s="340">
        <v>7.08</v>
      </c>
    </row>
    <row r="28" spans="1:35" s="234" customFormat="1" ht="55.35" customHeight="1" x14ac:dyDescent="0.2">
      <c r="A28" s="355" t="s">
        <v>983</v>
      </c>
      <c r="B28" s="316" t="s">
        <v>620</v>
      </c>
      <c r="C28" s="316" t="s">
        <v>659</v>
      </c>
      <c r="D28" s="318"/>
      <c r="E28" s="316" t="s">
        <v>201</v>
      </c>
      <c r="F28" s="316" t="s">
        <v>260</v>
      </c>
      <c r="G28" s="316" t="s">
        <v>417</v>
      </c>
      <c r="H28" s="316" t="s">
        <v>534</v>
      </c>
      <c r="I28" s="316" t="s">
        <v>163</v>
      </c>
      <c r="J28" s="316" t="s">
        <v>159</v>
      </c>
      <c r="K28" s="316"/>
      <c r="L28" s="320">
        <f t="shared" si="0"/>
        <v>252</v>
      </c>
      <c r="M28" s="320">
        <f t="shared" si="1"/>
        <v>252</v>
      </c>
      <c r="N28" s="321"/>
      <c r="O28" s="321"/>
      <c r="P28" s="321"/>
      <c r="Q28" s="321"/>
      <c r="R28" s="321"/>
      <c r="S28" s="324"/>
      <c r="T28" s="320">
        <v>126</v>
      </c>
      <c r="U28" s="320">
        <v>126</v>
      </c>
      <c r="V28" s="327"/>
      <c r="W28" s="339"/>
      <c r="X28" s="326"/>
      <c r="Y28" s="327"/>
      <c r="Z28" s="328"/>
      <c r="AA28" s="328"/>
      <c r="AB28" s="329"/>
      <c r="AC28" s="328"/>
      <c r="AD28" s="330"/>
      <c r="AE28" s="330"/>
      <c r="AF28" s="330"/>
      <c r="AG28" s="330"/>
      <c r="AH28" s="708"/>
      <c r="AI28" s="340">
        <v>0.72</v>
      </c>
    </row>
    <row r="29" spans="1:35" s="234" customFormat="1" ht="55.35" customHeight="1" x14ac:dyDescent="0.2">
      <c r="A29" s="355" t="s">
        <v>992</v>
      </c>
      <c r="B29" s="318" t="s">
        <v>620</v>
      </c>
      <c r="C29" s="318" t="s">
        <v>486</v>
      </c>
      <c r="D29" s="318" t="s">
        <v>124</v>
      </c>
      <c r="E29" s="316" t="s">
        <v>201</v>
      </c>
      <c r="F29" s="316" t="s">
        <v>260</v>
      </c>
      <c r="G29" s="316" t="s">
        <v>857</v>
      </c>
      <c r="H29" s="332" t="s">
        <v>118</v>
      </c>
      <c r="I29" s="332"/>
      <c r="J29" s="332"/>
      <c r="K29" s="316"/>
      <c r="L29" s="320">
        <f t="shared" si="0"/>
        <v>236</v>
      </c>
      <c r="M29" s="320">
        <f t="shared" si="1"/>
        <v>0</v>
      </c>
      <c r="N29" s="392">
        <v>236</v>
      </c>
      <c r="O29" s="321"/>
      <c r="P29" s="321"/>
      <c r="Q29" s="321"/>
      <c r="R29" s="337"/>
      <c r="S29" s="338"/>
      <c r="T29" s="320"/>
      <c r="U29" s="320"/>
      <c r="V29" s="320"/>
      <c r="W29" s="339"/>
      <c r="X29" s="326"/>
      <c r="Y29" s="327"/>
      <c r="Z29" s="328"/>
      <c r="AA29" s="329"/>
      <c r="AB29" s="329"/>
      <c r="AC29" s="328"/>
      <c r="AD29" s="330"/>
      <c r="AE29" s="330"/>
      <c r="AF29" s="330"/>
      <c r="AG29" s="330"/>
      <c r="AH29" s="708"/>
      <c r="AI29" s="340">
        <v>0.86</v>
      </c>
    </row>
    <row r="30" spans="1:35" s="234" customFormat="1" ht="55.35" customHeight="1" x14ac:dyDescent="0.2">
      <c r="A30" s="355" t="s">
        <v>641</v>
      </c>
      <c r="B30" s="316" t="s">
        <v>620</v>
      </c>
      <c r="C30" s="316" t="s">
        <v>486</v>
      </c>
      <c r="D30" s="318"/>
      <c r="E30" s="318" t="s">
        <v>308</v>
      </c>
      <c r="F30" s="316"/>
      <c r="G30" s="316" t="s">
        <v>122</v>
      </c>
      <c r="H30" s="316" t="s">
        <v>116</v>
      </c>
      <c r="I30" s="332"/>
      <c r="J30" s="332"/>
      <c r="K30" s="316"/>
      <c r="L30" s="320">
        <f t="shared" si="0"/>
        <v>0</v>
      </c>
      <c r="M30" s="320">
        <f t="shared" si="1"/>
        <v>0</v>
      </c>
      <c r="N30" s="337"/>
      <c r="O30" s="322"/>
      <c r="P30" s="322"/>
      <c r="Q30" s="323"/>
      <c r="R30" s="323"/>
      <c r="S30" s="342"/>
      <c r="T30" s="341"/>
      <c r="U30" s="341"/>
      <c r="V30" s="341"/>
      <c r="W30" s="343"/>
      <c r="X30" s="344"/>
      <c r="Y30" s="341"/>
      <c r="Z30" s="345"/>
      <c r="AA30" s="346"/>
      <c r="AB30" s="346"/>
      <c r="AC30" s="345"/>
      <c r="AD30" s="347"/>
      <c r="AE30" s="347"/>
      <c r="AF30" s="347"/>
      <c r="AG30" s="347"/>
      <c r="AH30" s="708"/>
      <c r="AI30" s="362">
        <v>0</v>
      </c>
    </row>
    <row r="31" spans="1:35" s="234" customFormat="1" ht="55.35" customHeight="1" x14ac:dyDescent="0.2">
      <c r="A31" s="355" t="s">
        <v>642</v>
      </c>
      <c r="B31" s="316" t="s">
        <v>620</v>
      </c>
      <c r="C31" s="316" t="s">
        <v>659</v>
      </c>
      <c r="D31" s="318"/>
      <c r="E31" s="318" t="s">
        <v>308</v>
      </c>
      <c r="F31" s="316"/>
      <c r="G31" s="316" t="s">
        <v>122</v>
      </c>
      <c r="H31" s="316" t="s">
        <v>116</v>
      </c>
      <c r="I31" s="332"/>
      <c r="J31" s="332"/>
      <c r="K31" s="316"/>
      <c r="L31" s="320">
        <f t="shared" si="0"/>
        <v>0</v>
      </c>
      <c r="M31" s="320">
        <f t="shared" si="1"/>
        <v>0</v>
      </c>
      <c r="N31" s="337"/>
      <c r="O31" s="321"/>
      <c r="P31" s="321"/>
      <c r="Q31" s="337"/>
      <c r="R31" s="337"/>
      <c r="S31" s="338"/>
      <c r="T31" s="327"/>
      <c r="U31" s="327"/>
      <c r="V31" s="327"/>
      <c r="W31" s="339"/>
      <c r="X31" s="326"/>
      <c r="Y31" s="327"/>
      <c r="Z31" s="328"/>
      <c r="AA31" s="329"/>
      <c r="AB31" s="329"/>
      <c r="AC31" s="328"/>
      <c r="AD31" s="330"/>
      <c r="AE31" s="330"/>
      <c r="AF31" s="330"/>
      <c r="AG31" s="330"/>
      <c r="AH31" s="708"/>
      <c r="AI31" s="340">
        <v>4.71</v>
      </c>
    </row>
    <row r="32" spans="1:35" s="234" customFormat="1" ht="55.35" customHeight="1" x14ac:dyDescent="0.2">
      <c r="A32" s="355" t="s">
        <v>754</v>
      </c>
      <c r="B32" s="316" t="s">
        <v>620</v>
      </c>
      <c r="C32" s="316" t="s">
        <v>659</v>
      </c>
      <c r="D32" s="318" t="s">
        <v>755</v>
      </c>
      <c r="E32" s="318" t="s">
        <v>201</v>
      </c>
      <c r="F32" s="316" t="s">
        <v>756</v>
      </c>
      <c r="G32" s="316" t="s">
        <v>122</v>
      </c>
      <c r="H32" s="316" t="s">
        <v>515</v>
      </c>
      <c r="I32" s="332" t="s">
        <v>163</v>
      </c>
      <c r="J32" s="332"/>
      <c r="K32" s="316"/>
      <c r="L32" s="320">
        <f t="shared" si="0"/>
        <v>81</v>
      </c>
      <c r="M32" s="320">
        <f t="shared" si="1"/>
        <v>81</v>
      </c>
      <c r="N32" s="337"/>
      <c r="O32" s="321"/>
      <c r="P32" s="321"/>
      <c r="Q32" s="337"/>
      <c r="R32" s="337"/>
      <c r="S32" s="338"/>
      <c r="T32" s="327"/>
      <c r="U32" s="327">
        <v>81</v>
      </c>
      <c r="V32" s="327"/>
      <c r="W32" s="339"/>
      <c r="X32" s="326"/>
      <c r="Y32" s="327"/>
      <c r="Z32" s="328"/>
      <c r="AA32" s="329"/>
      <c r="AB32" s="329"/>
      <c r="AC32" s="328"/>
      <c r="AD32" s="330"/>
      <c r="AE32" s="330"/>
      <c r="AF32" s="330"/>
      <c r="AG32" s="330"/>
      <c r="AH32" s="708"/>
      <c r="AI32" s="340">
        <v>0.26</v>
      </c>
    </row>
    <row r="33" spans="1:35" s="234" customFormat="1" ht="55.35" customHeight="1" x14ac:dyDescent="0.2">
      <c r="A33" s="355" t="s">
        <v>546</v>
      </c>
      <c r="B33" s="316" t="s">
        <v>615</v>
      </c>
      <c r="C33" s="316" t="s">
        <v>486</v>
      </c>
      <c r="D33" s="318" t="s">
        <v>422</v>
      </c>
      <c r="E33" s="316" t="s">
        <v>201</v>
      </c>
      <c r="F33" s="316" t="s">
        <v>421</v>
      </c>
      <c r="G33" s="316" t="s">
        <v>465</v>
      </c>
      <c r="H33" s="316" t="s">
        <v>118</v>
      </c>
      <c r="I33" s="316" t="s">
        <v>159</v>
      </c>
      <c r="J33" s="316" t="s">
        <v>159</v>
      </c>
      <c r="K33" s="316"/>
      <c r="L33" s="320">
        <f t="shared" si="0"/>
        <v>295</v>
      </c>
      <c r="M33" s="320">
        <f t="shared" si="1"/>
        <v>0</v>
      </c>
      <c r="N33" s="321"/>
      <c r="O33" s="321"/>
      <c r="P33" s="321">
        <v>295</v>
      </c>
      <c r="Q33" s="321"/>
      <c r="R33" s="321"/>
      <c r="S33" s="324"/>
      <c r="T33" s="320"/>
      <c r="U33" s="320"/>
      <c r="V33" s="320"/>
      <c r="W33" s="339"/>
      <c r="X33" s="326"/>
      <c r="Y33" s="327"/>
      <c r="Z33" s="328"/>
      <c r="AA33" s="328"/>
      <c r="AB33" s="329"/>
      <c r="AC33" s="328"/>
      <c r="AD33" s="330"/>
      <c r="AE33" s="330"/>
      <c r="AF33" s="330"/>
      <c r="AG33" s="330"/>
      <c r="AH33" s="708"/>
      <c r="AI33" s="340">
        <v>0.57999999999999996</v>
      </c>
    </row>
    <row r="34" spans="1:35" s="234" customFormat="1" ht="55.35" customHeight="1" x14ac:dyDescent="0.2">
      <c r="A34" s="355" t="s">
        <v>984</v>
      </c>
      <c r="B34" s="316" t="s">
        <v>615</v>
      </c>
      <c r="C34" s="316" t="s">
        <v>659</v>
      </c>
      <c r="D34" s="318" t="s">
        <v>474</v>
      </c>
      <c r="E34" s="318" t="s">
        <v>419</v>
      </c>
      <c r="F34" s="316" t="s">
        <v>473</v>
      </c>
      <c r="G34" s="316" t="s">
        <v>417</v>
      </c>
      <c r="H34" s="316" t="s">
        <v>534</v>
      </c>
      <c r="I34" s="316" t="s">
        <v>162</v>
      </c>
      <c r="J34" s="316" t="s">
        <v>162</v>
      </c>
      <c r="K34" s="316"/>
      <c r="L34" s="320">
        <f t="shared" si="0"/>
        <v>140</v>
      </c>
      <c r="M34" s="320">
        <f t="shared" si="1"/>
        <v>140</v>
      </c>
      <c r="N34" s="337"/>
      <c r="O34" s="321"/>
      <c r="P34" s="321"/>
      <c r="Q34" s="337"/>
      <c r="R34" s="337"/>
      <c r="S34" s="338">
        <v>140</v>
      </c>
      <c r="T34" s="327"/>
      <c r="U34" s="327"/>
      <c r="V34" s="327"/>
      <c r="W34" s="339"/>
      <c r="X34" s="326"/>
      <c r="Y34" s="327"/>
      <c r="Z34" s="328"/>
      <c r="AA34" s="328"/>
      <c r="AB34" s="329"/>
      <c r="AC34" s="328"/>
      <c r="AD34" s="330"/>
      <c r="AE34" s="330"/>
      <c r="AF34" s="330"/>
      <c r="AG34" s="330"/>
      <c r="AH34" s="708"/>
      <c r="AI34" s="340">
        <v>0.32</v>
      </c>
    </row>
    <row r="35" spans="1:35" s="234" customFormat="1" ht="55.35" customHeight="1" x14ac:dyDescent="0.2">
      <c r="A35" s="355" t="s">
        <v>993</v>
      </c>
      <c r="B35" s="316" t="s">
        <v>615</v>
      </c>
      <c r="C35" s="316" t="s">
        <v>659</v>
      </c>
      <c r="D35" s="318" t="s">
        <v>492</v>
      </c>
      <c r="E35" s="318" t="s">
        <v>471</v>
      </c>
      <c r="F35" s="316" t="s">
        <v>493</v>
      </c>
      <c r="G35" s="316" t="s">
        <v>417</v>
      </c>
      <c r="H35" s="316" t="s">
        <v>534</v>
      </c>
      <c r="I35" s="316" t="s">
        <v>162</v>
      </c>
      <c r="J35" s="316" t="s">
        <v>160</v>
      </c>
      <c r="K35" s="316"/>
      <c r="L35" s="320">
        <f t="shared" si="0"/>
        <v>161</v>
      </c>
      <c r="M35" s="320">
        <f t="shared" si="1"/>
        <v>161</v>
      </c>
      <c r="N35" s="337"/>
      <c r="O35" s="321"/>
      <c r="P35" s="321"/>
      <c r="Q35" s="337"/>
      <c r="R35" s="337"/>
      <c r="S35" s="338"/>
      <c r="T35" s="327">
        <v>161</v>
      </c>
      <c r="U35" s="327"/>
      <c r="V35" s="327"/>
      <c r="W35" s="339"/>
      <c r="X35" s="326"/>
      <c r="Y35" s="327"/>
      <c r="Z35" s="328"/>
      <c r="AA35" s="328"/>
      <c r="AB35" s="335"/>
      <c r="AC35" s="328"/>
      <c r="AD35" s="330"/>
      <c r="AE35" s="330"/>
      <c r="AF35" s="330"/>
      <c r="AG35" s="330"/>
      <c r="AH35" s="708"/>
      <c r="AI35" s="340">
        <v>0.4</v>
      </c>
    </row>
    <row r="36" spans="1:35" s="234" customFormat="1" ht="55.35" customHeight="1" x14ac:dyDescent="0.2">
      <c r="A36" s="355" t="s">
        <v>854</v>
      </c>
      <c r="B36" s="316" t="s">
        <v>615</v>
      </c>
      <c r="C36" s="316" t="s">
        <v>615</v>
      </c>
      <c r="D36" s="318"/>
      <c r="E36" s="316" t="s">
        <v>210</v>
      </c>
      <c r="F36" s="316" t="s">
        <v>211</v>
      </c>
      <c r="G36" s="316" t="s">
        <v>417</v>
      </c>
      <c r="H36" s="316" t="s">
        <v>417</v>
      </c>
      <c r="I36" s="316"/>
      <c r="J36" s="316"/>
      <c r="K36" s="316"/>
      <c r="L36" s="320">
        <f t="shared" si="0"/>
        <v>1552</v>
      </c>
      <c r="M36" s="320">
        <f t="shared" si="1"/>
        <v>0</v>
      </c>
      <c r="N36" s="337"/>
      <c r="O36" s="321"/>
      <c r="P36" s="321"/>
      <c r="Q36" s="337"/>
      <c r="R36" s="321"/>
      <c r="S36" s="324"/>
      <c r="T36" s="320"/>
      <c r="U36" s="327"/>
      <c r="V36" s="327"/>
      <c r="W36" s="339"/>
      <c r="X36" s="327">
        <v>155</v>
      </c>
      <c r="Y36" s="327">
        <v>155</v>
      </c>
      <c r="Z36" s="327">
        <v>155</v>
      </c>
      <c r="AA36" s="327">
        <v>155</v>
      </c>
      <c r="AB36" s="327">
        <v>155</v>
      </c>
      <c r="AC36" s="327">
        <v>155</v>
      </c>
      <c r="AD36" s="327">
        <v>155</v>
      </c>
      <c r="AE36" s="327">
        <v>155</v>
      </c>
      <c r="AF36" s="327">
        <v>156</v>
      </c>
      <c r="AG36" s="327">
        <v>156</v>
      </c>
      <c r="AH36" s="707"/>
      <c r="AI36" s="363">
        <v>29.8</v>
      </c>
    </row>
    <row r="37" spans="1:35" s="234" customFormat="1" ht="55.35" customHeight="1" x14ac:dyDescent="0.2">
      <c r="A37" s="355" t="s">
        <v>858</v>
      </c>
      <c r="B37" s="316" t="s">
        <v>615</v>
      </c>
      <c r="C37" s="316" t="s">
        <v>486</v>
      </c>
      <c r="D37" s="318"/>
      <c r="E37" s="316" t="s">
        <v>48</v>
      </c>
      <c r="F37" s="316" t="s">
        <v>22</v>
      </c>
      <c r="G37" s="316" t="s">
        <v>465</v>
      </c>
      <c r="H37" s="316" t="s">
        <v>118</v>
      </c>
      <c r="I37" s="332"/>
      <c r="J37" s="332"/>
      <c r="K37" s="316"/>
      <c r="L37" s="320">
        <f t="shared" si="0"/>
        <v>292</v>
      </c>
      <c r="M37" s="320">
        <f t="shared" si="1"/>
        <v>0</v>
      </c>
      <c r="N37" s="327">
        <v>292</v>
      </c>
      <c r="O37" s="321"/>
      <c r="P37" s="321"/>
      <c r="Q37" s="321"/>
      <c r="R37" s="321"/>
      <c r="S37" s="324"/>
      <c r="T37" s="320"/>
      <c r="U37" s="320"/>
      <c r="V37" s="320"/>
      <c r="W37" s="339"/>
      <c r="X37" s="326"/>
      <c r="Y37" s="327"/>
      <c r="Z37" s="328"/>
      <c r="AA37" s="328"/>
      <c r="AB37" s="329"/>
      <c r="AC37" s="328"/>
      <c r="AD37" s="330"/>
      <c r="AE37" s="330"/>
      <c r="AF37" s="330"/>
      <c r="AG37" s="330"/>
      <c r="AH37" s="707"/>
      <c r="AI37" s="340">
        <v>0.42</v>
      </c>
    </row>
    <row r="38" spans="1:35" s="234" customFormat="1" ht="55.35" customHeight="1" x14ac:dyDescent="0.2">
      <c r="A38" s="355" t="s">
        <v>853</v>
      </c>
      <c r="B38" s="316" t="s">
        <v>615</v>
      </c>
      <c r="C38" s="316" t="s">
        <v>486</v>
      </c>
      <c r="D38" s="318"/>
      <c r="E38" s="316" t="s">
        <v>84</v>
      </c>
      <c r="F38" s="316" t="s">
        <v>22</v>
      </c>
      <c r="G38" s="316" t="s">
        <v>465</v>
      </c>
      <c r="H38" s="316" t="s">
        <v>118</v>
      </c>
      <c r="I38" s="332"/>
      <c r="J38" s="332"/>
      <c r="K38" s="316"/>
      <c r="L38" s="320">
        <f t="shared" si="0"/>
        <v>468</v>
      </c>
      <c r="M38" s="320">
        <f t="shared" si="1"/>
        <v>0</v>
      </c>
      <c r="N38" s="321"/>
      <c r="O38" s="321">
        <v>468</v>
      </c>
      <c r="P38" s="321"/>
      <c r="Q38" s="321"/>
      <c r="R38" s="321"/>
      <c r="S38" s="324"/>
      <c r="T38" s="320"/>
      <c r="U38" s="320"/>
      <c r="V38" s="320"/>
      <c r="W38" s="339"/>
      <c r="X38" s="326"/>
      <c r="Y38" s="327"/>
      <c r="Z38" s="328"/>
      <c r="AA38" s="328"/>
      <c r="AB38" s="329"/>
      <c r="AC38" s="328"/>
      <c r="AD38" s="330"/>
      <c r="AE38" s="330"/>
      <c r="AF38" s="330"/>
      <c r="AG38" s="330"/>
      <c r="AH38" s="707"/>
      <c r="AI38" s="340">
        <v>2.69</v>
      </c>
    </row>
    <row r="39" spans="1:35" s="234" customFormat="1" ht="55.35" customHeight="1" x14ac:dyDescent="0.2">
      <c r="A39" s="356" t="s">
        <v>484</v>
      </c>
      <c r="B39" s="333" t="s">
        <v>615</v>
      </c>
      <c r="C39" s="333" t="s">
        <v>486</v>
      </c>
      <c r="D39" s="333">
        <v>2</v>
      </c>
      <c r="E39" s="317" t="s">
        <v>105</v>
      </c>
      <c r="F39" s="317" t="s">
        <v>106</v>
      </c>
      <c r="G39" s="317" t="s">
        <v>465</v>
      </c>
      <c r="H39" s="334" t="s">
        <v>118</v>
      </c>
      <c r="I39" s="334"/>
      <c r="J39" s="334"/>
      <c r="K39" s="357"/>
      <c r="L39" s="319">
        <f t="shared" ref="L39:L70" si="2">SUM(N39:AG39)</f>
        <v>75</v>
      </c>
      <c r="M39" s="319">
        <f t="shared" si="1"/>
        <v>0</v>
      </c>
      <c r="N39" s="322"/>
      <c r="O39" s="322">
        <v>75</v>
      </c>
      <c r="P39" s="322"/>
      <c r="Q39" s="322"/>
      <c r="R39" s="322"/>
      <c r="S39" s="354"/>
      <c r="T39" s="319"/>
      <c r="U39" s="319"/>
      <c r="V39" s="319"/>
      <c r="W39" s="343"/>
      <c r="X39" s="344"/>
      <c r="Y39" s="341"/>
      <c r="Z39" s="345"/>
      <c r="AA39" s="345"/>
      <c r="AB39" s="346"/>
      <c r="AC39" s="345"/>
      <c r="AD39" s="347"/>
      <c r="AE39" s="347"/>
      <c r="AF39" s="347"/>
      <c r="AG39" s="347"/>
      <c r="AH39" s="708"/>
      <c r="AI39" s="362">
        <v>0.17</v>
      </c>
    </row>
    <row r="40" spans="1:35" s="234" customFormat="1" ht="55.35" customHeight="1" x14ac:dyDescent="0.2">
      <c r="A40" s="331" t="s">
        <v>776</v>
      </c>
      <c r="B40" s="316" t="s">
        <v>615</v>
      </c>
      <c r="C40" s="316" t="s">
        <v>740</v>
      </c>
      <c r="D40" s="318"/>
      <c r="E40" s="316" t="s">
        <v>212</v>
      </c>
      <c r="F40" s="316"/>
      <c r="G40" s="316" t="s">
        <v>465</v>
      </c>
      <c r="H40" s="316" t="s">
        <v>534</v>
      </c>
      <c r="I40" s="316" t="s">
        <v>160</v>
      </c>
      <c r="J40" s="316" t="s">
        <v>156</v>
      </c>
      <c r="K40" s="316"/>
      <c r="L40" s="320">
        <f t="shared" si="2"/>
        <v>163</v>
      </c>
      <c r="M40" s="320">
        <f t="shared" si="1"/>
        <v>163</v>
      </c>
      <c r="N40" s="321"/>
      <c r="O40" s="321"/>
      <c r="P40" s="321"/>
      <c r="Q40" s="321"/>
      <c r="R40" s="321"/>
      <c r="S40" s="324"/>
      <c r="T40" s="320">
        <v>163</v>
      </c>
      <c r="U40" s="320"/>
      <c r="V40" s="320"/>
      <c r="W40" s="339"/>
      <c r="X40" s="326"/>
      <c r="Y40" s="327"/>
      <c r="Z40" s="328"/>
      <c r="AA40" s="328"/>
      <c r="AB40" s="335"/>
      <c r="AC40" s="328"/>
      <c r="AD40" s="330"/>
      <c r="AE40" s="330"/>
      <c r="AF40" s="330"/>
      <c r="AG40" s="330"/>
      <c r="AH40" s="708"/>
      <c r="AI40" s="340">
        <v>0.38</v>
      </c>
    </row>
    <row r="41" spans="1:35" s="234" customFormat="1" ht="55.35" customHeight="1" x14ac:dyDescent="0.2">
      <c r="A41" s="331" t="s">
        <v>805</v>
      </c>
      <c r="B41" s="316" t="s">
        <v>615</v>
      </c>
      <c r="C41" s="316" t="s">
        <v>740</v>
      </c>
      <c r="D41" s="318" t="s">
        <v>806</v>
      </c>
      <c r="E41" s="316" t="s">
        <v>105</v>
      </c>
      <c r="F41" s="316"/>
      <c r="G41" s="316" t="s">
        <v>417</v>
      </c>
      <c r="H41" s="332" t="s">
        <v>472</v>
      </c>
      <c r="I41" s="332"/>
      <c r="J41" s="332"/>
      <c r="K41" s="316"/>
      <c r="L41" s="320">
        <f t="shared" si="2"/>
        <v>350</v>
      </c>
      <c r="M41" s="320">
        <f t="shared" si="1"/>
        <v>350</v>
      </c>
      <c r="N41" s="321"/>
      <c r="O41" s="321"/>
      <c r="P41" s="321"/>
      <c r="Q41" s="321"/>
      <c r="R41" s="321"/>
      <c r="S41" s="324"/>
      <c r="T41" s="320"/>
      <c r="U41" s="320"/>
      <c r="V41" s="320">
        <v>175</v>
      </c>
      <c r="W41" s="339">
        <v>175</v>
      </c>
      <c r="X41" s="326"/>
      <c r="Y41" s="327"/>
      <c r="Z41" s="328"/>
      <c r="AA41" s="329"/>
      <c r="AB41" s="329"/>
      <c r="AC41" s="328"/>
      <c r="AD41" s="330"/>
      <c r="AE41" s="330"/>
      <c r="AF41" s="330"/>
      <c r="AG41" s="892"/>
      <c r="AH41" s="708"/>
      <c r="AI41" s="340">
        <v>2.46</v>
      </c>
    </row>
    <row r="42" spans="1:35" s="234" customFormat="1" ht="55.35" customHeight="1" x14ac:dyDescent="0.2">
      <c r="A42" s="331" t="s">
        <v>778</v>
      </c>
      <c r="B42" s="316" t="s">
        <v>615</v>
      </c>
      <c r="C42" s="316" t="s">
        <v>659</v>
      </c>
      <c r="D42" s="318"/>
      <c r="E42" s="318" t="s">
        <v>419</v>
      </c>
      <c r="F42" s="316" t="s">
        <v>260</v>
      </c>
      <c r="G42" s="316" t="s">
        <v>417</v>
      </c>
      <c r="H42" s="316" t="s">
        <v>388</v>
      </c>
      <c r="I42" s="332"/>
      <c r="J42" s="332"/>
      <c r="K42" s="316"/>
      <c r="L42" s="320">
        <f t="shared" si="2"/>
        <v>1083</v>
      </c>
      <c r="M42" s="320">
        <f t="shared" si="1"/>
        <v>0</v>
      </c>
      <c r="N42" s="337"/>
      <c r="O42" s="321"/>
      <c r="P42" s="321"/>
      <c r="Q42" s="337"/>
      <c r="R42" s="337"/>
      <c r="S42" s="338"/>
      <c r="T42" s="327"/>
      <c r="U42" s="327"/>
      <c r="V42" s="327"/>
      <c r="W42" s="339"/>
      <c r="X42" s="338">
        <v>180</v>
      </c>
      <c r="Y42" s="326">
        <v>180</v>
      </c>
      <c r="Z42" s="326">
        <v>180</v>
      </c>
      <c r="AA42" s="326">
        <v>181</v>
      </c>
      <c r="AB42" s="326">
        <v>181</v>
      </c>
      <c r="AC42" s="326">
        <v>181</v>
      </c>
      <c r="AD42" s="330"/>
      <c r="AE42" s="330"/>
      <c r="AF42" s="885"/>
      <c r="AG42" s="328"/>
      <c r="AH42" s="708"/>
      <c r="AI42" s="340">
        <v>6.1</v>
      </c>
    </row>
    <row r="43" spans="1:35" s="234" customFormat="1" ht="55.35" customHeight="1" x14ac:dyDescent="0.2">
      <c r="A43" s="331" t="s">
        <v>639</v>
      </c>
      <c r="B43" s="316" t="s">
        <v>615</v>
      </c>
      <c r="C43" s="316" t="s">
        <v>740</v>
      </c>
      <c r="D43" s="318"/>
      <c r="E43" s="318" t="s">
        <v>308</v>
      </c>
      <c r="F43" s="316"/>
      <c r="G43" s="316" t="s">
        <v>122</v>
      </c>
      <c r="H43" s="316" t="s">
        <v>116</v>
      </c>
      <c r="I43" s="316"/>
      <c r="J43" s="316"/>
      <c r="K43" s="316"/>
      <c r="L43" s="320">
        <f t="shared" si="2"/>
        <v>0</v>
      </c>
      <c r="M43" s="320">
        <f t="shared" si="1"/>
        <v>0</v>
      </c>
      <c r="N43" s="337"/>
      <c r="O43" s="322"/>
      <c r="P43" s="322"/>
      <c r="Q43" s="323"/>
      <c r="R43" s="323"/>
      <c r="S43" s="342"/>
      <c r="T43" s="341"/>
      <c r="U43" s="341"/>
      <c r="V43" s="341"/>
      <c r="W43" s="343"/>
      <c r="X43" s="344"/>
      <c r="Y43" s="341"/>
      <c r="Z43" s="345"/>
      <c r="AA43" s="346"/>
      <c r="AB43" s="346"/>
      <c r="AC43" s="345"/>
      <c r="AD43" s="347"/>
      <c r="AE43" s="347"/>
      <c r="AF43" s="347"/>
      <c r="AG43" s="897"/>
      <c r="AH43" s="708"/>
      <c r="AI43" s="362">
        <v>0</v>
      </c>
    </row>
    <row r="44" spans="1:35" s="234" customFormat="1" ht="55.35" customHeight="1" x14ac:dyDescent="0.2">
      <c r="A44" s="331" t="s">
        <v>640</v>
      </c>
      <c r="B44" s="316" t="s">
        <v>615</v>
      </c>
      <c r="C44" s="316" t="s">
        <v>745</v>
      </c>
      <c r="D44" s="318"/>
      <c r="E44" s="318" t="s">
        <v>308</v>
      </c>
      <c r="F44" s="316"/>
      <c r="G44" s="316" t="s">
        <v>122</v>
      </c>
      <c r="H44" s="316" t="s">
        <v>116</v>
      </c>
      <c r="I44" s="316"/>
      <c r="J44" s="316"/>
      <c r="K44" s="316"/>
      <c r="L44" s="320">
        <f t="shared" si="2"/>
        <v>19</v>
      </c>
      <c r="M44" s="320">
        <f t="shared" si="1"/>
        <v>0</v>
      </c>
      <c r="N44" s="337"/>
      <c r="O44" s="321"/>
      <c r="P44" s="321"/>
      <c r="Q44" s="337"/>
      <c r="R44" s="337"/>
      <c r="S44" s="338"/>
      <c r="T44" s="327"/>
      <c r="U44" s="327"/>
      <c r="V44" s="327"/>
      <c r="W44" s="339"/>
      <c r="X44" s="326"/>
      <c r="Y44" s="327"/>
      <c r="Z44" s="328"/>
      <c r="AA44" s="329"/>
      <c r="AB44" s="329">
        <v>2</v>
      </c>
      <c r="AC44" s="329">
        <v>2</v>
      </c>
      <c r="AD44" s="328">
        <v>2</v>
      </c>
      <c r="AE44" s="330">
        <v>2</v>
      </c>
      <c r="AF44" s="330">
        <v>3</v>
      </c>
      <c r="AG44" s="330">
        <v>8</v>
      </c>
      <c r="AH44" s="708"/>
      <c r="AI44" s="340">
        <v>10.050000000000001</v>
      </c>
    </row>
    <row r="45" spans="1:35" s="234" customFormat="1" ht="55.35" customHeight="1" x14ac:dyDescent="0.2">
      <c r="A45" s="331" t="s">
        <v>777</v>
      </c>
      <c r="B45" s="316" t="s">
        <v>615</v>
      </c>
      <c r="C45" s="316" t="s">
        <v>740</v>
      </c>
      <c r="D45" s="318"/>
      <c r="E45" s="316" t="s">
        <v>41</v>
      </c>
      <c r="F45" s="316"/>
      <c r="G45" s="316" t="s">
        <v>417</v>
      </c>
      <c r="H45" s="316" t="s">
        <v>417</v>
      </c>
      <c r="I45" s="332"/>
      <c r="J45" s="332"/>
      <c r="K45" s="316"/>
      <c r="L45" s="320">
        <f t="shared" si="2"/>
        <v>143</v>
      </c>
      <c r="M45" s="320">
        <f t="shared" si="1"/>
        <v>0</v>
      </c>
      <c r="N45" s="321"/>
      <c r="O45" s="321"/>
      <c r="P45" s="321"/>
      <c r="Q45" s="321"/>
      <c r="R45" s="321"/>
      <c r="S45" s="324"/>
      <c r="T45" s="320"/>
      <c r="U45" s="320"/>
      <c r="V45" s="320"/>
      <c r="W45" s="339"/>
      <c r="X45" s="338">
        <v>28</v>
      </c>
      <c r="Y45" s="326">
        <v>28</v>
      </c>
      <c r="Z45" s="327">
        <v>29</v>
      </c>
      <c r="AA45" s="328">
        <v>29</v>
      </c>
      <c r="AB45" s="329">
        <v>29</v>
      </c>
      <c r="AC45" s="328"/>
      <c r="AD45" s="330"/>
      <c r="AE45" s="330"/>
      <c r="AF45" s="330"/>
      <c r="AG45" s="330"/>
      <c r="AH45" s="708"/>
      <c r="AI45" s="340">
        <v>0.59</v>
      </c>
    </row>
    <row r="46" spans="1:35" s="234" customFormat="1" ht="55.35" customHeight="1" x14ac:dyDescent="0.2">
      <c r="A46" s="331" t="s">
        <v>684</v>
      </c>
      <c r="B46" s="316" t="s">
        <v>615</v>
      </c>
      <c r="C46" s="316" t="s">
        <v>379</v>
      </c>
      <c r="D46" s="318"/>
      <c r="E46" s="316" t="s">
        <v>439</v>
      </c>
      <c r="F46" s="316"/>
      <c r="G46" s="316" t="s">
        <v>122</v>
      </c>
      <c r="H46" s="332" t="s">
        <v>515</v>
      </c>
      <c r="I46" s="332"/>
      <c r="J46" s="332" t="s">
        <v>162</v>
      </c>
      <c r="K46" s="316"/>
      <c r="L46" s="320">
        <f t="shared" si="2"/>
        <v>16</v>
      </c>
      <c r="M46" s="320">
        <f t="shared" si="1"/>
        <v>16</v>
      </c>
      <c r="N46" s="321"/>
      <c r="O46" s="321"/>
      <c r="P46" s="321"/>
      <c r="Q46" s="321"/>
      <c r="R46" s="321"/>
      <c r="S46" s="324"/>
      <c r="T46" s="320">
        <v>16</v>
      </c>
      <c r="U46" s="320"/>
      <c r="V46" s="320"/>
      <c r="W46" s="339"/>
      <c r="X46" s="326"/>
      <c r="Y46" s="327"/>
      <c r="Z46" s="328"/>
      <c r="AA46" s="329"/>
      <c r="AB46" s="329"/>
      <c r="AC46" s="328"/>
      <c r="AD46" s="330"/>
      <c r="AE46" s="330"/>
      <c r="AF46" s="330"/>
      <c r="AG46" s="330"/>
      <c r="AH46" s="708"/>
      <c r="AI46" s="340">
        <v>19.89</v>
      </c>
    </row>
    <row r="47" spans="1:35" s="234" customFormat="1" ht="55.35" customHeight="1" x14ac:dyDescent="0.2">
      <c r="A47" s="733" t="s">
        <v>859</v>
      </c>
      <c r="B47" s="739" t="s">
        <v>446</v>
      </c>
      <c r="C47" s="740" t="s">
        <v>841</v>
      </c>
      <c r="D47" s="739"/>
      <c r="E47" s="740" t="s">
        <v>26</v>
      </c>
      <c r="F47" s="740"/>
      <c r="G47" s="740" t="s">
        <v>417</v>
      </c>
      <c r="H47" s="741" t="s">
        <v>515</v>
      </c>
      <c r="I47" s="740"/>
      <c r="J47" s="741" t="s">
        <v>164</v>
      </c>
      <c r="K47" s="740"/>
      <c r="L47" s="742">
        <f t="shared" si="2"/>
        <v>871</v>
      </c>
      <c r="M47" s="742">
        <f t="shared" si="1"/>
        <v>290</v>
      </c>
      <c r="N47" s="744"/>
      <c r="O47" s="745"/>
      <c r="P47" s="745"/>
      <c r="Q47" s="744"/>
      <c r="R47" s="744"/>
      <c r="S47" s="746"/>
      <c r="T47" s="742"/>
      <c r="U47" s="742"/>
      <c r="V47" s="749">
        <v>145</v>
      </c>
      <c r="W47" s="747">
        <v>145</v>
      </c>
      <c r="X47" s="749">
        <v>145</v>
      </c>
      <c r="Y47" s="749">
        <v>145</v>
      </c>
      <c r="Z47" s="749">
        <v>145</v>
      </c>
      <c r="AA47" s="749">
        <v>146</v>
      </c>
      <c r="AB47" s="749"/>
      <c r="AC47" s="749"/>
      <c r="AD47" s="749"/>
      <c r="AE47" s="751"/>
      <c r="AF47" s="751"/>
      <c r="AG47" s="751"/>
      <c r="AH47" s="707"/>
      <c r="AI47" s="734">
        <v>3.74</v>
      </c>
    </row>
    <row r="48" spans="1:35" s="234" customFormat="1" ht="55.35" customHeight="1" x14ac:dyDescent="0.2">
      <c r="A48" s="733" t="s">
        <v>332</v>
      </c>
      <c r="B48" s="739" t="s">
        <v>446</v>
      </c>
      <c r="C48" s="740" t="s">
        <v>841</v>
      </c>
      <c r="D48" s="739" t="s">
        <v>197</v>
      </c>
      <c r="E48" s="740" t="s">
        <v>28</v>
      </c>
      <c r="F48" s="740" t="s">
        <v>260</v>
      </c>
      <c r="G48" s="740" t="s">
        <v>857</v>
      </c>
      <c r="H48" s="741" t="s">
        <v>116</v>
      </c>
      <c r="I48" s="740"/>
      <c r="J48" s="741"/>
      <c r="K48" s="740"/>
      <c r="L48" s="742">
        <f t="shared" si="2"/>
        <v>146</v>
      </c>
      <c r="M48" s="742">
        <f t="shared" si="1"/>
        <v>0</v>
      </c>
      <c r="N48" s="744"/>
      <c r="O48" s="745"/>
      <c r="P48" s="745"/>
      <c r="Q48" s="744"/>
      <c r="R48" s="744"/>
      <c r="S48" s="746"/>
      <c r="T48" s="742"/>
      <c r="U48" s="742"/>
      <c r="V48" s="742"/>
      <c r="W48" s="757"/>
      <c r="X48" s="753"/>
      <c r="Y48" s="754"/>
      <c r="Z48" s="749"/>
      <c r="AA48" s="749"/>
      <c r="AB48" s="755">
        <v>29</v>
      </c>
      <c r="AC48" s="755">
        <v>29</v>
      </c>
      <c r="AD48" s="749">
        <v>29</v>
      </c>
      <c r="AE48" s="751">
        <v>29</v>
      </c>
      <c r="AF48" s="751">
        <v>30</v>
      </c>
      <c r="AG48" s="751"/>
      <c r="AH48" s="707"/>
      <c r="AI48" s="734">
        <v>0.45</v>
      </c>
    </row>
    <row r="49" spans="1:35" s="234" customFormat="1" ht="55.35" customHeight="1" x14ac:dyDescent="0.2">
      <c r="A49" s="733" t="s">
        <v>51</v>
      </c>
      <c r="B49" s="739" t="s">
        <v>446</v>
      </c>
      <c r="C49" s="740" t="s">
        <v>14</v>
      </c>
      <c r="D49" s="739"/>
      <c r="E49" s="740" t="s">
        <v>308</v>
      </c>
      <c r="F49" s="740" t="s">
        <v>260</v>
      </c>
      <c r="G49" s="740" t="s">
        <v>122</v>
      </c>
      <c r="H49" s="740" t="s">
        <v>116</v>
      </c>
      <c r="I49" s="740"/>
      <c r="J49" s="741"/>
      <c r="K49" s="740"/>
      <c r="L49" s="742">
        <f t="shared" si="2"/>
        <v>27</v>
      </c>
      <c r="M49" s="742">
        <f t="shared" si="1"/>
        <v>0</v>
      </c>
      <c r="N49" s="745"/>
      <c r="O49" s="745"/>
      <c r="P49" s="745"/>
      <c r="Q49" s="745"/>
      <c r="R49" s="744"/>
      <c r="S49" s="868"/>
      <c r="T49" s="749"/>
      <c r="U49" s="749"/>
      <c r="V49" s="749"/>
      <c r="W49" s="747"/>
      <c r="X49" s="751"/>
      <c r="Y49" s="749"/>
      <c r="Z49" s="749"/>
      <c r="AA49" s="749"/>
      <c r="AB49" s="749">
        <v>4</v>
      </c>
      <c r="AC49" s="755">
        <v>4</v>
      </c>
      <c r="AD49" s="749">
        <v>4</v>
      </c>
      <c r="AE49" s="751">
        <v>5</v>
      </c>
      <c r="AF49" s="751">
        <v>5</v>
      </c>
      <c r="AG49" s="751">
        <v>5</v>
      </c>
      <c r="AH49" s="707"/>
      <c r="AI49" s="734">
        <v>7.7</v>
      </c>
    </row>
    <row r="50" spans="1:35" s="234" customFormat="1" ht="55.35" customHeight="1" x14ac:dyDescent="0.2">
      <c r="A50" s="733" t="s">
        <v>54</v>
      </c>
      <c r="B50" s="739" t="s">
        <v>446</v>
      </c>
      <c r="C50" s="740" t="s">
        <v>841</v>
      </c>
      <c r="D50" s="739"/>
      <c r="E50" s="740" t="s">
        <v>308</v>
      </c>
      <c r="F50" s="740"/>
      <c r="G50" s="740" t="s">
        <v>122</v>
      </c>
      <c r="H50" s="740" t="s">
        <v>116</v>
      </c>
      <c r="I50" s="740"/>
      <c r="J50" s="741"/>
      <c r="K50" s="756"/>
      <c r="L50" s="742">
        <f t="shared" si="2"/>
        <v>19</v>
      </c>
      <c r="M50" s="742">
        <f t="shared" si="1"/>
        <v>0</v>
      </c>
      <c r="N50" s="745"/>
      <c r="O50" s="745"/>
      <c r="P50" s="745"/>
      <c r="Q50" s="745"/>
      <c r="R50" s="744"/>
      <c r="S50" s="868"/>
      <c r="T50" s="749"/>
      <c r="U50" s="749"/>
      <c r="V50" s="749"/>
      <c r="W50" s="747"/>
      <c r="X50" s="751"/>
      <c r="Y50" s="749"/>
      <c r="Z50" s="749"/>
      <c r="AA50" s="749"/>
      <c r="AB50" s="749">
        <v>2</v>
      </c>
      <c r="AC50" s="755">
        <v>3</v>
      </c>
      <c r="AD50" s="749">
        <v>3</v>
      </c>
      <c r="AE50" s="751">
        <v>3</v>
      </c>
      <c r="AF50" s="751">
        <v>3</v>
      </c>
      <c r="AG50" s="751">
        <v>5</v>
      </c>
      <c r="AH50" s="707"/>
      <c r="AI50" s="734">
        <v>10.220000000000001</v>
      </c>
    </row>
    <row r="51" spans="1:35" s="234" customFormat="1" ht="55.35" customHeight="1" x14ac:dyDescent="0.2">
      <c r="A51" s="733" t="s">
        <v>861</v>
      </c>
      <c r="B51" s="739" t="s">
        <v>446</v>
      </c>
      <c r="C51" s="740" t="s">
        <v>738</v>
      </c>
      <c r="D51" s="739"/>
      <c r="E51" s="740"/>
      <c r="F51" s="740"/>
      <c r="G51" s="740" t="s">
        <v>417</v>
      </c>
      <c r="H51" s="740" t="s">
        <v>515</v>
      </c>
      <c r="I51" s="740"/>
      <c r="J51" s="741" t="s">
        <v>164</v>
      </c>
      <c r="K51" s="756"/>
      <c r="L51" s="742">
        <f t="shared" si="2"/>
        <v>2200</v>
      </c>
      <c r="M51" s="742">
        <f t="shared" si="1"/>
        <v>200</v>
      </c>
      <c r="N51" s="745"/>
      <c r="O51" s="745"/>
      <c r="P51" s="745"/>
      <c r="Q51" s="745"/>
      <c r="R51" s="744"/>
      <c r="S51" s="868"/>
      <c r="T51" s="749"/>
      <c r="U51" s="749"/>
      <c r="V51" s="749"/>
      <c r="W51" s="747">
        <v>200</v>
      </c>
      <c r="X51" s="751">
        <v>200</v>
      </c>
      <c r="Y51" s="751">
        <v>200</v>
      </c>
      <c r="Z51" s="751">
        <v>200</v>
      </c>
      <c r="AA51" s="751">
        <v>200</v>
      </c>
      <c r="AB51" s="751">
        <v>200</v>
      </c>
      <c r="AC51" s="751">
        <v>200</v>
      </c>
      <c r="AD51" s="751">
        <v>200</v>
      </c>
      <c r="AE51" s="751">
        <v>200</v>
      </c>
      <c r="AF51" s="751">
        <v>200</v>
      </c>
      <c r="AG51" s="751">
        <v>200</v>
      </c>
      <c r="AH51" s="707"/>
      <c r="AI51" s="735">
        <v>8.07</v>
      </c>
    </row>
    <row r="52" spans="1:35" s="234" customFormat="1" ht="55.35" customHeight="1" x14ac:dyDescent="0.2">
      <c r="A52" s="733" t="s">
        <v>919</v>
      </c>
      <c r="B52" s="739" t="s">
        <v>446</v>
      </c>
      <c r="C52" s="740" t="s">
        <v>738</v>
      </c>
      <c r="D52" s="739"/>
      <c r="E52" s="740" t="s">
        <v>297</v>
      </c>
      <c r="F52" s="740"/>
      <c r="G52" s="740" t="s">
        <v>417</v>
      </c>
      <c r="H52" s="740" t="s">
        <v>534</v>
      </c>
      <c r="I52" s="740" t="s">
        <v>159</v>
      </c>
      <c r="J52" s="740" t="s">
        <v>156</v>
      </c>
      <c r="K52" s="740"/>
      <c r="L52" s="742">
        <f t="shared" si="2"/>
        <v>3336</v>
      </c>
      <c r="M52" s="742">
        <f t="shared" si="1"/>
        <v>1199</v>
      </c>
      <c r="N52" s="744"/>
      <c r="O52" s="745"/>
      <c r="P52" s="745"/>
      <c r="Q52" s="745"/>
      <c r="R52" s="883">
        <v>-12</v>
      </c>
      <c r="S52" s="868">
        <v>200</v>
      </c>
      <c r="T52" s="749">
        <v>201</v>
      </c>
      <c r="U52" s="749">
        <v>201</v>
      </c>
      <c r="V52" s="749">
        <v>201</v>
      </c>
      <c r="W52" s="747">
        <v>396</v>
      </c>
      <c r="X52" s="751">
        <v>396</v>
      </c>
      <c r="Y52" s="751">
        <v>195</v>
      </c>
      <c r="Z52" s="751">
        <v>196</v>
      </c>
      <c r="AA52" s="751">
        <v>196</v>
      </c>
      <c r="AB52" s="751">
        <v>196</v>
      </c>
      <c r="AC52" s="751">
        <v>194</v>
      </c>
      <c r="AD52" s="751">
        <v>194</v>
      </c>
      <c r="AE52" s="751">
        <v>194</v>
      </c>
      <c r="AF52" s="751">
        <v>194</v>
      </c>
      <c r="AG52" s="751">
        <v>194</v>
      </c>
      <c r="AH52" s="707"/>
      <c r="AI52" s="734">
        <v>11.9</v>
      </c>
    </row>
    <row r="53" spans="1:35" s="234" customFormat="1" ht="55.35" customHeight="1" x14ac:dyDescent="0.2">
      <c r="A53" s="733" t="s">
        <v>766</v>
      </c>
      <c r="B53" s="739" t="s">
        <v>446</v>
      </c>
      <c r="C53" s="740" t="s">
        <v>841</v>
      </c>
      <c r="D53" s="739"/>
      <c r="E53" s="740" t="s">
        <v>14</v>
      </c>
      <c r="F53" s="740" t="s">
        <v>4</v>
      </c>
      <c r="G53" s="740" t="s">
        <v>465</v>
      </c>
      <c r="H53" s="740" t="s">
        <v>534</v>
      </c>
      <c r="I53" s="740" t="s">
        <v>160</v>
      </c>
      <c r="J53" s="740" t="s">
        <v>159</v>
      </c>
      <c r="K53" s="740"/>
      <c r="L53" s="742">
        <f t="shared" si="2"/>
        <v>804</v>
      </c>
      <c r="M53" s="742">
        <f t="shared" si="1"/>
        <v>449</v>
      </c>
      <c r="N53" s="744"/>
      <c r="O53" s="745"/>
      <c r="P53" s="745"/>
      <c r="Q53" s="745"/>
      <c r="R53" s="883">
        <v>355</v>
      </c>
      <c r="S53" s="868"/>
      <c r="T53" s="749"/>
      <c r="U53" s="749">
        <v>290</v>
      </c>
      <c r="V53" s="749"/>
      <c r="W53" s="752">
        <v>159</v>
      </c>
      <c r="X53" s="751"/>
      <c r="Y53" s="749"/>
      <c r="Z53" s="749"/>
      <c r="AA53" s="749"/>
      <c r="AB53" s="755"/>
      <c r="AC53" s="749"/>
      <c r="AD53" s="751"/>
      <c r="AE53" s="751"/>
      <c r="AF53" s="751"/>
      <c r="AG53" s="751"/>
      <c r="AH53" s="707"/>
      <c r="AI53" s="734">
        <v>2.4500000000000002</v>
      </c>
    </row>
    <row r="54" spans="1:35" s="234" customFormat="1" ht="55.35" customHeight="1" x14ac:dyDescent="0.2">
      <c r="A54" s="733" t="s">
        <v>779</v>
      </c>
      <c r="B54" s="739" t="s">
        <v>446</v>
      </c>
      <c r="C54" s="740" t="s">
        <v>841</v>
      </c>
      <c r="D54" s="739" t="s">
        <v>75</v>
      </c>
      <c r="E54" s="740" t="s">
        <v>11</v>
      </c>
      <c r="F54" s="740"/>
      <c r="G54" s="740" t="s">
        <v>417</v>
      </c>
      <c r="H54" s="740" t="s">
        <v>417</v>
      </c>
      <c r="I54" s="741"/>
      <c r="J54" s="741"/>
      <c r="K54" s="740"/>
      <c r="L54" s="742">
        <f t="shared" si="2"/>
        <v>347</v>
      </c>
      <c r="M54" s="742">
        <f t="shared" si="1"/>
        <v>0</v>
      </c>
      <c r="N54" s="744"/>
      <c r="O54" s="745"/>
      <c r="P54" s="745"/>
      <c r="Q54" s="745"/>
      <c r="R54" s="744"/>
      <c r="S54" s="868"/>
      <c r="T54" s="749"/>
      <c r="U54" s="749"/>
      <c r="V54" s="749"/>
      <c r="W54" s="747"/>
      <c r="X54" s="751"/>
      <c r="Y54" s="749"/>
      <c r="Z54" s="749"/>
      <c r="AA54" s="749"/>
      <c r="AB54" s="749">
        <v>69</v>
      </c>
      <c r="AC54" s="749">
        <v>69</v>
      </c>
      <c r="AD54" s="749">
        <v>69</v>
      </c>
      <c r="AE54" s="749">
        <v>70</v>
      </c>
      <c r="AF54" s="749">
        <v>70</v>
      </c>
      <c r="AG54" s="751"/>
      <c r="AH54" s="707"/>
      <c r="AI54" s="735">
        <v>1.86</v>
      </c>
    </row>
    <row r="55" spans="1:35" s="234" customFormat="1" ht="55.35" customHeight="1" x14ac:dyDescent="0.2">
      <c r="A55" s="733" t="s">
        <v>522</v>
      </c>
      <c r="B55" s="740" t="s">
        <v>447</v>
      </c>
      <c r="C55" s="740" t="s">
        <v>841</v>
      </c>
      <c r="D55" s="739" t="s">
        <v>31</v>
      </c>
      <c r="E55" s="740" t="s">
        <v>30</v>
      </c>
      <c r="F55" s="740" t="s">
        <v>260</v>
      </c>
      <c r="G55" s="740" t="s">
        <v>465</v>
      </c>
      <c r="H55" s="740" t="s">
        <v>118</v>
      </c>
      <c r="I55" s="741" t="s">
        <v>158</v>
      </c>
      <c r="J55" s="741" t="s">
        <v>158</v>
      </c>
      <c r="K55" s="740"/>
      <c r="L55" s="742">
        <f t="shared" si="2"/>
        <v>620</v>
      </c>
      <c r="M55" s="742">
        <f t="shared" si="1"/>
        <v>0</v>
      </c>
      <c r="N55" s="745"/>
      <c r="O55" s="745"/>
      <c r="P55" s="745"/>
      <c r="Q55" s="745"/>
      <c r="R55" s="904">
        <v>620</v>
      </c>
      <c r="S55" s="868"/>
      <c r="T55" s="749"/>
      <c r="U55" s="749"/>
      <c r="V55" s="749"/>
      <c r="W55" s="747"/>
      <c r="X55" s="751"/>
      <c r="Y55" s="749"/>
      <c r="Z55" s="749"/>
      <c r="AA55" s="749"/>
      <c r="AB55" s="755"/>
      <c r="AC55" s="749"/>
      <c r="AD55" s="751"/>
      <c r="AE55" s="751"/>
      <c r="AF55" s="751"/>
      <c r="AG55" s="751"/>
      <c r="AH55" s="707"/>
      <c r="AI55" s="734">
        <v>2.74</v>
      </c>
    </row>
    <row r="56" spans="1:35" s="234" customFormat="1" ht="55.35" customHeight="1" x14ac:dyDescent="0.2">
      <c r="A56" s="733" t="s">
        <v>850</v>
      </c>
      <c r="B56" s="740" t="s">
        <v>447</v>
      </c>
      <c r="C56" s="740" t="s">
        <v>841</v>
      </c>
      <c r="D56" s="739" t="s">
        <v>757</v>
      </c>
      <c r="E56" s="740" t="s">
        <v>432</v>
      </c>
      <c r="F56" s="740"/>
      <c r="G56" s="740" t="s">
        <v>417</v>
      </c>
      <c r="H56" s="740" t="s">
        <v>534</v>
      </c>
      <c r="I56" s="741" t="s">
        <v>163</v>
      </c>
      <c r="J56" s="741" t="s">
        <v>162</v>
      </c>
      <c r="K56" s="740"/>
      <c r="L56" s="742">
        <f t="shared" si="2"/>
        <v>147</v>
      </c>
      <c r="M56" s="742">
        <f t="shared" si="1"/>
        <v>147</v>
      </c>
      <c r="N56" s="745"/>
      <c r="O56" s="745"/>
      <c r="P56" s="745"/>
      <c r="Q56" s="745"/>
      <c r="R56" s="744"/>
      <c r="S56" s="868"/>
      <c r="T56" s="749"/>
      <c r="U56" s="749">
        <v>147</v>
      </c>
      <c r="V56" s="749"/>
      <c r="W56" s="747"/>
      <c r="X56" s="751"/>
      <c r="Y56" s="751"/>
      <c r="Z56" s="751"/>
      <c r="AA56" s="749"/>
      <c r="AB56" s="755"/>
      <c r="AC56" s="749"/>
      <c r="AD56" s="751"/>
      <c r="AE56" s="751"/>
      <c r="AF56" s="751"/>
      <c r="AG56" s="751"/>
      <c r="AH56" s="707"/>
      <c r="AI56" s="734">
        <v>0.88</v>
      </c>
    </row>
    <row r="57" spans="1:35" s="234" customFormat="1" ht="55.35" customHeight="1" x14ac:dyDescent="0.2">
      <c r="A57" s="733" t="s">
        <v>780</v>
      </c>
      <c r="B57" s="740" t="s">
        <v>447</v>
      </c>
      <c r="C57" s="740" t="s">
        <v>841</v>
      </c>
      <c r="D57" s="739"/>
      <c r="E57" s="740" t="s">
        <v>308</v>
      </c>
      <c r="F57" s="740"/>
      <c r="G57" s="740" t="s">
        <v>417</v>
      </c>
      <c r="H57" s="740" t="s">
        <v>417</v>
      </c>
      <c r="I57" s="740"/>
      <c r="J57" s="740"/>
      <c r="K57" s="740"/>
      <c r="L57" s="742">
        <f t="shared" si="2"/>
        <v>894</v>
      </c>
      <c r="M57" s="742">
        <f t="shared" si="1"/>
        <v>0</v>
      </c>
      <c r="N57" s="744"/>
      <c r="O57" s="745"/>
      <c r="P57" s="745"/>
      <c r="Q57" s="745"/>
      <c r="R57" s="744"/>
      <c r="S57" s="868"/>
      <c r="T57" s="749"/>
      <c r="U57" s="749"/>
      <c r="V57" s="742"/>
      <c r="W57" s="752"/>
      <c r="X57" s="746">
        <v>20</v>
      </c>
      <c r="Y57" s="748">
        <v>21</v>
      </c>
      <c r="Z57" s="748">
        <v>21</v>
      </c>
      <c r="AA57" s="748">
        <v>21</v>
      </c>
      <c r="AB57" s="749">
        <v>21</v>
      </c>
      <c r="AC57" s="749">
        <v>158</v>
      </c>
      <c r="AD57" s="749">
        <v>158</v>
      </c>
      <c r="AE57" s="749">
        <v>158</v>
      </c>
      <c r="AF57" s="749">
        <v>158</v>
      </c>
      <c r="AG57" s="749">
        <v>158</v>
      </c>
      <c r="AH57" s="707"/>
      <c r="AI57" s="735">
        <v>7.46</v>
      </c>
    </row>
    <row r="58" spans="1:35" s="234" customFormat="1" ht="55.35" customHeight="1" x14ac:dyDescent="0.2">
      <c r="A58" s="733" t="s">
        <v>52</v>
      </c>
      <c r="B58" s="740" t="s">
        <v>447</v>
      </c>
      <c r="C58" s="740" t="s">
        <v>841</v>
      </c>
      <c r="D58" s="739"/>
      <c r="E58" s="740" t="s">
        <v>308</v>
      </c>
      <c r="F58" s="740" t="s">
        <v>260</v>
      </c>
      <c r="G58" s="740" t="s">
        <v>122</v>
      </c>
      <c r="H58" s="740" t="s">
        <v>116</v>
      </c>
      <c r="I58" s="741"/>
      <c r="J58" s="741"/>
      <c r="K58" s="740"/>
      <c r="L58" s="742">
        <f t="shared" si="2"/>
        <v>22</v>
      </c>
      <c r="M58" s="742">
        <f t="shared" ref="M58:M107" si="3">SUM(S58:W58)</f>
        <v>0</v>
      </c>
      <c r="N58" s="745"/>
      <c r="O58" s="745"/>
      <c r="P58" s="745"/>
      <c r="Q58" s="745"/>
      <c r="R58" s="745"/>
      <c r="S58" s="766"/>
      <c r="T58" s="754"/>
      <c r="U58" s="754"/>
      <c r="V58" s="754"/>
      <c r="W58" s="757"/>
      <c r="X58" s="753"/>
      <c r="Y58" s="754"/>
      <c r="Z58" s="749"/>
      <c r="AA58" s="749"/>
      <c r="AB58" s="749">
        <v>3</v>
      </c>
      <c r="AC58" s="755">
        <v>3</v>
      </c>
      <c r="AD58" s="749">
        <v>3</v>
      </c>
      <c r="AE58" s="751">
        <v>4</v>
      </c>
      <c r="AF58" s="751">
        <v>4</v>
      </c>
      <c r="AG58" s="751">
        <v>5</v>
      </c>
      <c r="AH58" s="707"/>
      <c r="AI58" s="734">
        <v>4.6399999999999997</v>
      </c>
    </row>
    <row r="59" spans="1:35" s="234" customFormat="1" ht="55.35" customHeight="1" x14ac:dyDescent="0.2">
      <c r="A59" s="733" t="s">
        <v>781</v>
      </c>
      <c r="B59" s="740" t="s">
        <v>447</v>
      </c>
      <c r="C59" s="740" t="s">
        <v>841</v>
      </c>
      <c r="D59" s="739" t="s">
        <v>13</v>
      </c>
      <c r="E59" s="740" t="s">
        <v>3</v>
      </c>
      <c r="F59" s="740" t="s">
        <v>302</v>
      </c>
      <c r="G59" s="740" t="s">
        <v>417</v>
      </c>
      <c r="H59" s="741" t="s">
        <v>417</v>
      </c>
      <c r="I59" s="741"/>
      <c r="J59" s="741"/>
      <c r="K59" s="740"/>
      <c r="L59" s="742">
        <f t="shared" si="2"/>
        <v>168</v>
      </c>
      <c r="M59" s="742">
        <f t="shared" si="3"/>
        <v>0</v>
      </c>
      <c r="N59" s="744"/>
      <c r="O59" s="745"/>
      <c r="P59" s="745"/>
      <c r="Q59" s="745"/>
      <c r="R59" s="744"/>
      <c r="S59" s="746"/>
      <c r="T59" s="742"/>
      <c r="U59" s="742"/>
      <c r="V59" s="742"/>
      <c r="W59" s="757"/>
      <c r="X59" s="766">
        <v>33</v>
      </c>
      <c r="Y59" s="753">
        <v>33</v>
      </c>
      <c r="Z59" s="754">
        <v>34</v>
      </c>
      <c r="AA59" s="749">
        <v>34</v>
      </c>
      <c r="AB59" s="749">
        <v>34</v>
      </c>
      <c r="AC59" s="749"/>
      <c r="AD59" s="751"/>
      <c r="AE59" s="751"/>
      <c r="AF59" s="751"/>
      <c r="AG59" s="751"/>
      <c r="AH59" s="707"/>
      <c r="AI59" s="734">
        <v>0.77</v>
      </c>
    </row>
    <row r="60" spans="1:35" s="234" customFormat="1" ht="55.35" customHeight="1" x14ac:dyDescent="0.2">
      <c r="A60" s="733" t="s">
        <v>409</v>
      </c>
      <c r="B60" s="740" t="s">
        <v>447</v>
      </c>
      <c r="C60" s="739" t="s">
        <v>486</v>
      </c>
      <c r="D60" s="739"/>
      <c r="E60" s="740" t="s">
        <v>3</v>
      </c>
      <c r="F60" s="740"/>
      <c r="G60" s="740" t="s">
        <v>465</v>
      </c>
      <c r="H60" s="740" t="s">
        <v>118</v>
      </c>
      <c r="I60" s="740" t="s">
        <v>154</v>
      </c>
      <c r="J60" s="740" t="s">
        <v>154</v>
      </c>
      <c r="K60" s="740"/>
      <c r="L60" s="742">
        <f t="shared" si="2"/>
        <v>975</v>
      </c>
      <c r="M60" s="742">
        <f t="shared" si="3"/>
        <v>0</v>
      </c>
      <c r="N60" s="744"/>
      <c r="O60" s="745">
        <v>403</v>
      </c>
      <c r="P60" s="745">
        <v>572</v>
      </c>
      <c r="Q60" s="745"/>
      <c r="R60" s="744"/>
      <c r="S60" s="746"/>
      <c r="T60" s="742"/>
      <c r="U60" s="742"/>
      <c r="V60" s="742"/>
      <c r="W60" s="757"/>
      <c r="X60" s="753"/>
      <c r="Y60" s="754"/>
      <c r="Z60" s="749"/>
      <c r="AA60" s="749"/>
      <c r="AB60" s="755"/>
      <c r="AC60" s="749"/>
      <c r="AD60" s="751"/>
      <c r="AE60" s="751"/>
      <c r="AF60" s="751"/>
      <c r="AG60" s="751"/>
      <c r="AH60" s="707"/>
      <c r="AI60" s="734">
        <v>2.82</v>
      </c>
    </row>
    <row r="61" spans="1:35" s="234" customFormat="1" ht="55.35" customHeight="1" x14ac:dyDescent="0.2">
      <c r="A61" s="733" t="s">
        <v>782</v>
      </c>
      <c r="B61" s="740" t="s">
        <v>447</v>
      </c>
      <c r="C61" s="740" t="s">
        <v>841</v>
      </c>
      <c r="D61" s="739" t="s">
        <v>258</v>
      </c>
      <c r="E61" s="740" t="s">
        <v>3</v>
      </c>
      <c r="F61" s="740"/>
      <c r="G61" s="740" t="s">
        <v>417</v>
      </c>
      <c r="H61" s="740" t="s">
        <v>417</v>
      </c>
      <c r="I61" s="741"/>
      <c r="J61" s="741"/>
      <c r="K61" s="740"/>
      <c r="L61" s="742">
        <f t="shared" si="2"/>
        <v>697</v>
      </c>
      <c r="M61" s="742">
        <f t="shared" si="3"/>
        <v>0</v>
      </c>
      <c r="N61" s="744"/>
      <c r="O61" s="745"/>
      <c r="P61" s="745"/>
      <c r="Q61" s="745"/>
      <c r="R61" s="744"/>
      <c r="S61" s="746"/>
      <c r="T61" s="742"/>
      <c r="U61" s="742"/>
      <c r="V61" s="742"/>
      <c r="W61" s="752"/>
      <c r="X61" s="746">
        <v>97</v>
      </c>
      <c r="Y61" s="748">
        <v>97</v>
      </c>
      <c r="Z61" s="742">
        <v>98</v>
      </c>
      <c r="AA61" s="742">
        <v>98</v>
      </c>
      <c r="AB61" s="742">
        <v>98</v>
      </c>
      <c r="AC61" s="744">
        <v>41</v>
      </c>
      <c r="AD61" s="742">
        <v>42</v>
      </c>
      <c r="AE61" s="742">
        <v>42</v>
      </c>
      <c r="AF61" s="742">
        <v>42</v>
      </c>
      <c r="AG61" s="742">
        <v>42</v>
      </c>
      <c r="AH61" s="707"/>
      <c r="AI61" s="737">
        <v>6.66</v>
      </c>
    </row>
    <row r="62" spans="1:35" s="234" customFormat="1" ht="55.35" customHeight="1" x14ac:dyDescent="0.2">
      <c r="A62" s="733" t="s">
        <v>783</v>
      </c>
      <c r="B62" s="740" t="s">
        <v>447</v>
      </c>
      <c r="C62" s="740" t="s">
        <v>841</v>
      </c>
      <c r="D62" s="739" t="s">
        <v>680</v>
      </c>
      <c r="E62" s="740" t="s">
        <v>3</v>
      </c>
      <c r="F62" s="740" t="s">
        <v>681</v>
      </c>
      <c r="G62" s="740" t="s">
        <v>417</v>
      </c>
      <c r="H62" s="740" t="s">
        <v>417</v>
      </c>
      <c r="I62" s="741"/>
      <c r="J62" s="741"/>
      <c r="K62" s="740"/>
      <c r="L62" s="742">
        <f t="shared" si="2"/>
        <v>223</v>
      </c>
      <c r="M62" s="742">
        <f t="shared" si="3"/>
        <v>0</v>
      </c>
      <c r="N62" s="744"/>
      <c r="O62" s="745"/>
      <c r="P62" s="745"/>
      <c r="Q62" s="745"/>
      <c r="R62" s="744"/>
      <c r="S62" s="746"/>
      <c r="T62" s="742"/>
      <c r="U62" s="742"/>
      <c r="V62" s="742"/>
      <c r="W62" s="752"/>
      <c r="X62" s="746">
        <v>44</v>
      </c>
      <c r="Y62" s="748">
        <v>44</v>
      </c>
      <c r="Z62" s="742">
        <v>45</v>
      </c>
      <c r="AA62" s="742">
        <v>45</v>
      </c>
      <c r="AB62" s="744">
        <v>45</v>
      </c>
      <c r="AC62" s="742"/>
      <c r="AD62" s="748"/>
      <c r="AE62" s="748"/>
      <c r="AF62" s="748"/>
      <c r="AG62" s="748"/>
      <c r="AH62" s="707"/>
      <c r="AI62" s="737">
        <v>0.66</v>
      </c>
    </row>
    <row r="63" spans="1:35" s="234" customFormat="1" ht="55.35" customHeight="1" x14ac:dyDescent="0.2">
      <c r="A63" s="733" t="s">
        <v>433</v>
      </c>
      <c r="B63" s="740" t="s">
        <v>447</v>
      </c>
      <c r="C63" s="740" t="s">
        <v>841</v>
      </c>
      <c r="D63" s="739"/>
      <c r="E63" s="740" t="s">
        <v>308</v>
      </c>
      <c r="F63" s="740"/>
      <c r="G63" s="740" t="s">
        <v>122</v>
      </c>
      <c r="H63" s="740" t="s">
        <v>116</v>
      </c>
      <c r="I63" s="741"/>
      <c r="J63" s="741"/>
      <c r="K63" s="740"/>
      <c r="L63" s="742">
        <f t="shared" si="2"/>
        <v>79</v>
      </c>
      <c r="M63" s="742">
        <f t="shared" si="3"/>
        <v>0</v>
      </c>
      <c r="N63" s="744"/>
      <c r="O63" s="745"/>
      <c r="P63" s="745"/>
      <c r="Q63" s="745"/>
      <c r="R63" s="744"/>
      <c r="S63" s="746"/>
      <c r="T63" s="742"/>
      <c r="U63" s="742"/>
      <c r="V63" s="742"/>
      <c r="W63" s="757"/>
      <c r="X63" s="753"/>
      <c r="Y63" s="754"/>
      <c r="Z63" s="749"/>
      <c r="AA63" s="749"/>
      <c r="AB63" s="749">
        <v>13</v>
      </c>
      <c r="AC63" s="755">
        <v>13</v>
      </c>
      <c r="AD63" s="749">
        <v>13</v>
      </c>
      <c r="AE63" s="751">
        <v>13</v>
      </c>
      <c r="AF63" s="751">
        <v>14</v>
      </c>
      <c r="AG63" s="751">
        <v>13</v>
      </c>
      <c r="AH63" s="707"/>
      <c r="AI63" s="734">
        <v>0.68</v>
      </c>
    </row>
    <row r="64" spans="1:35" s="234" customFormat="1" ht="55.35" customHeight="1" x14ac:dyDescent="0.2">
      <c r="A64" s="733" t="s">
        <v>548</v>
      </c>
      <c r="B64" s="739" t="s">
        <v>619</v>
      </c>
      <c r="C64" s="739" t="s">
        <v>115</v>
      </c>
      <c r="D64" s="739" t="s">
        <v>205</v>
      </c>
      <c r="E64" s="740" t="s">
        <v>206</v>
      </c>
      <c r="F64" s="740" t="s">
        <v>207</v>
      </c>
      <c r="G64" s="740" t="s">
        <v>122</v>
      </c>
      <c r="H64" s="741" t="s">
        <v>667</v>
      </c>
      <c r="I64" s="741"/>
      <c r="J64" s="741"/>
      <c r="K64" s="740"/>
      <c r="L64" s="742">
        <f t="shared" si="2"/>
        <v>36</v>
      </c>
      <c r="M64" s="742">
        <f t="shared" si="3"/>
        <v>0</v>
      </c>
      <c r="N64" s="744"/>
      <c r="O64" s="745"/>
      <c r="P64" s="745"/>
      <c r="Q64" s="745"/>
      <c r="R64" s="744"/>
      <c r="S64" s="746"/>
      <c r="T64" s="742"/>
      <c r="U64" s="742"/>
      <c r="V64" s="742"/>
      <c r="W64" s="757"/>
      <c r="X64" s="753"/>
      <c r="Y64" s="754"/>
      <c r="Z64" s="749"/>
      <c r="AA64" s="755"/>
      <c r="AB64" s="755">
        <v>7</v>
      </c>
      <c r="AC64" s="749">
        <v>7</v>
      </c>
      <c r="AD64" s="751">
        <v>7</v>
      </c>
      <c r="AE64" s="751">
        <v>7</v>
      </c>
      <c r="AF64" s="751">
        <v>8</v>
      </c>
      <c r="AG64" s="751"/>
      <c r="AH64" s="707"/>
      <c r="AI64" s="734">
        <v>0.52</v>
      </c>
    </row>
    <row r="65" spans="1:35" s="234" customFormat="1" ht="55.35" customHeight="1" x14ac:dyDescent="0.2">
      <c r="A65" s="733" t="s">
        <v>482</v>
      </c>
      <c r="B65" s="740" t="s">
        <v>619</v>
      </c>
      <c r="C65" s="740" t="s">
        <v>619</v>
      </c>
      <c r="D65" s="739"/>
      <c r="E65" s="740" t="s">
        <v>430</v>
      </c>
      <c r="F65" s="740" t="s">
        <v>260</v>
      </c>
      <c r="G65" s="740" t="s">
        <v>466</v>
      </c>
      <c r="H65" s="741" t="s">
        <v>116</v>
      </c>
      <c r="I65" s="741"/>
      <c r="J65" s="741"/>
      <c r="K65" s="740"/>
      <c r="L65" s="742">
        <f t="shared" si="2"/>
        <v>34</v>
      </c>
      <c r="M65" s="742">
        <f t="shared" si="3"/>
        <v>0</v>
      </c>
      <c r="N65" s="745"/>
      <c r="O65" s="745"/>
      <c r="P65" s="745"/>
      <c r="Q65" s="745"/>
      <c r="R65" s="745"/>
      <c r="S65" s="746"/>
      <c r="T65" s="754"/>
      <c r="U65" s="754"/>
      <c r="V65" s="754"/>
      <c r="W65" s="757"/>
      <c r="X65" s="753"/>
      <c r="Y65" s="754"/>
      <c r="Z65" s="749"/>
      <c r="AA65" s="755"/>
      <c r="AB65" s="755">
        <v>5</v>
      </c>
      <c r="AC65" s="749">
        <v>6</v>
      </c>
      <c r="AD65" s="751">
        <v>6</v>
      </c>
      <c r="AE65" s="751">
        <v>6</v>
      </c>
      <c r="AF65" s="751">
        <v>6</v>
      </c>
      <c r="AG65" s="751">
        <v>5</v>
      </c>
      <c r="AH65" s="707"/>
      <c r="AI65" s="734">
        <v>0.87</v>
      </c>
    </row>
    <row r="66" spans="1:35" s="234" customFormat="1" ht="55.35" customHeight="1" x14ac:dyDescent="0.2">
      <c r="A66" s="733" t="s">
        <v>50</v>
      </c>
      <c r="B66" s="740" t="s">
        <v>619</v>
      </c>
      <c r="C66" s="740" t="s">
        <v>619</v>
      </c>
      <c r="D66" s="739"/>
      <c r="E66" s="740" t="s">
        <v>308</v>
      </c>
      <c r="F66" s="740" t="s">
        <v>260</v>
      </c>
      <c r="G66" s="740" t="s">
        <v>122</v>
      </c>
      <c r="H66" s="741" t="s">
        <v>116</v>
      </c>
      <c r="I66" s="741"/>
      <c r="J66" s="741"/>
      <c r="K66" s="740"/>
      <c r="L66" s="742">
        <f t="shared" si="2"/>
        <v>3</v>
      </c>
      <c r="M66" s="742">
        <f t="shared" si="3"/>
        <v>0</v>
      </c>
      <c r="N66" s="745"/>
      <c r="O66" s="745"/>
      <c r="P66" s="745"/>
      <c r="Q66" s="745"/>
      <c r="R66" s="745"/>
      <c r="S66" s="746"/>
      <c r="T66" s="754"/>
      <c r="U66" s="754"/>
      <c r="V66" s="754"/>
      <c r="W66" s="757"/>
      <c r="X66" s="753"/>
      <c r="Y66" s="754"/>
      <c r="Z66" s="749"/>
      <c r="AA66" s="749"/>
      <c r="AB66" s="749">
        <v>1</v>
      </c>
      <c r="AC66" s="749">
        <v>1</v>
      </c>
      <c r="AD66" s="749"/>
      <c r="AE66" s="751"/>
      <c r="AF66" s="751"/>
      <c r="AG66" s="751">
        <v>1</v>
      </c>
      <c r="AH66" s="707"/>
      <c r="AI66" s="734">
        <v>1.62</v>
      </c>
    </row>
    <row r="67" spans="1:35" s="234" customFormat="1" ht="55.35" customHeight="1" x14ac:dyDescent="0.2">
      <c r="A67" s="733" t="s">
        <v>53</v>
      </c>
      <c r="B67" s="758" t="s">
        <v>619</v>
      </c>
      <c r="C67" s="758" t="s">
        <v>486</v>
      </c>
      <c r="D67" s="758"/>
      <c r="E67" s="738" t="s">
        <v>308</v>
      </c>
      <c r="F67" s="738"/>
      <c r="G67" s="740" t="s">
        <v>122</v>
      </c>
      <c r="H67" s="759" t="s">
        <v>116</v>
      </c>
      <c r="I67" s="759"/>
      <c r="J67" s="759"/>
      <c r="K67" s="759"/>
      <c r="L67" s="743">
        <f t="shared" si="2"/>
        <v>0</v>
      </c>
      <c r="M67" s="743">
        <f t="shared" si="3"/>
        <v>0</v>
      </c>
      <c r="N67" s="761"/>
      <c r="O67" s="761"/>
      <c r="P67" s="761"/>
      <c r="Q67" s="761"/>
      <c r="R67" s="761"/>
      <c r="S67" s="762"/>
      <c r="T67" s="760"/>
      <c r="U67" s="760"/>
      <c r="V67" s="760"/>
      <c r="W67" s="767"/>
      <c r="X67" s="768"/>
      <c r="Y67" s="760"/>
      <c r="Z67" s="763"/>
      <c r="AA67" s="763"/>
      <c r="AB67" s="765"/>
      <c r="AC67" s="763"/>
      <c r="AD67" s="764"/>
      <c r="AE67" s="764"/>
      <c r="AF67" s="764"/>
      <c r="AG67" s="764"/>
      <c r="AH67" s="707"/>
      <c r="AI67" s="736">
        <v>0</v>
      </c>
    </row>
    <row r="68" spans="1:35" s="234" customFormat="1" ht="55.35" customHeight="1" x14ac:dyDescent="0.2">
      <c r="A68" s="733" t="s">
        <v>784</v>
      </c>
      <c r="B68" s="739" t="s">
        <v>619</v>
      </c>
      <c r="C68" s="740" t="s">
        <v>619</v>
      </c>
      <c r="D68" s="739"/>
      <c r="E68" s="740" t="s">
        <v>752</v>
      </c>
      <c r="F68" s="740" t="s">
        <v>753</v>
      </c>
      <c r="G68" s="740" t="s">
        <v>417</v>
      </c>
      <c r="H68" s="741" t="s">
        <v>534</v>
      </c>
      <c r="I68" s="741" t="s">
        <v>163</v>
      </c>
      <c r="J68" s="741" t="s">
        <v>162</v>
      </c>
      <c r="K68" s="741"/>
      <c r="L68" s="742">
        <f t="shared" si="2"/>
        <v>55</v>
      </c>
      <c r="M68" s="742">
        <f t="shared" si="3"/>
        <v>55</v>
      </c>
      <c r="N68" s="745"/>
      <c r="O68" s="745"/>
      <c r="P68" s="745"/>
      <c r="Q68" s="745"/>
      <c r="R68" s="745"/>
      <c r="S68" s="746"/>
      <c r="T68" s="754">
        <v>55</v>
      </c>
      <c r="U68" s="754"/>
      <c r="V68" s="754"/>
      <c r="W68" s="757"/>
      <c r="X68" s="753"/>
      <c r="Y68" s="754"/>
      <c r="Z68" s="749"/>
      <c r="AA68" s="749"/>
      <c r="AB68" s="750"/>
      <c r="AC68" s="749"/>
      <c r="AD68" s="751"/>
      <c r="AE68" s="751"/>
      <c r="AF68" s="751"/>
      <c r="AG68" s="751"/>
      <c r="AH68" s="707"/>
      <c r="AI68" s="734">
        <v>0.88</v>
      </c>
    </row>
    <row r="69" spans="1:35" s="234" customFormat="1" ht="55.35" customHeight="1" x14ac:dyDescent="0.2">
      <c r="A69" s="733" t="s">
        <v>792</v>
      </c>
      <c r="B69" s="739" t="s">
        <v>619</v>
      </c>
      <c r="C69" s="740" t="s">
        <v>619</v>
      </c>
      <c r="D69" s="739"/>
      <c r="E69" s="740" t="s">
        <v>749</v>
      </c>
      <c r="F69" s="740" t="s">
        <v>750</v>
      </c>
      <c r="G69" s="740" t="s">
        <v>417</v>
      </c>
      <c r="H69" s="741" t="s">
        <v>534</v>
      </c>
      <c r="I69" s="741" t="s">
        <v>162</v>
      </c>
      <c r="J69" s="741" t="s">
        <v>162</v>
      </c>
      <c r="K69" s="741"/>
      <c r="L69" s="742">
        <f t="shared" si="2"/>
        <v>95</v>
      </c>
      <c r="M69" s="742">
        <f t="shared" si="3"/>
        <v>95</v>
      </c>
      <c r="N69" s="745"/>
      <c r="O69" s="745"/>
      <c r="P69" s="745"/>
      <c r="Q69" s="745"/>
      <c r="R69" s="745"/>
      <c r="S69" s="746"/>
      <c r="T69" s="754">
        <v>95</v>
      </c>
      <c r="U69" s="754"/>
      <c r="V69" s="754"/>
      <c r="W69" s="757"/>
      <c r="X69" s="753"/>
      <c r="Y69" s="754"/>
      <c r="Z69" s="749"/>
      <c r="AA69" s="749"/>
      <c r="AB69" s="750"/>
      <c r="AC69" s="749"/>
      <c r="AD69" s="751"/>
      <c r="AE69" s="751"/>
      <c r="AF69" s="751"/>
      <c r="AG69" s="751"/>
      <c r="AH69" s="707"/>
      <c r="AI69" s="734">
        <v>0.75</v>
      </c>
    </row>
    <row r="70" spans="1:35" s="234" customFormat="1" ht="55.35" customHeight="1" x14ac:dyDescent="0.2">
      <c r="A70" s="733" t="s">
        <v>985</v>
      </c>
      <c r="B70" s="740" t="s">
        <v>619</v>
      </c>
      <c r="C70" s="740" t="s">
        <v>619</v>
      </c>
      <c r="D70" s="739"/>
      <c r="E70" s="739" t="s">
        <v>27</v>
      </c>
      <c r="F70" s="740"/>
      <c r="G70" s="740" t="s">
        <v>417</v>
      </c>
      <c r="H70" s="741" t="s">
        <v>472</v>
      </c>
      <c r="I70" s="741"/>
      <c r="J70" s="741"/>
      <c r="K70" s="740"/>
      <c r="L70" s="742">
        <f t="shared" si="2"/>
        <v>443</v>
      </c>
      <c r="M70" s="742">
        <f t="shared" si="3"/>
        <v>295</v>
      </c>
      <c r="N70" s="744"/>
      <c r="O70" s="745"/>
      <c r="P70" s="745"/>
      <c r="Q70" s="745"/>
      <c r="R70" s="744"/>
      <c r="S70" s="746"/>
      <c r="T70" s="742"/>
      <c r="U70" s="742"/>
      <c r="V70" s="742">
        <v>147</v>
      </c>
      <c r="W70" s="752">
        <v>148</v>
      </c>
      <c r="X70" s="748">
        <v>148</v>
      </c>
      <c r="Y70" s="742"/>
      <c r="Z70" s="742"/>
      <c r="AA70" s="742"/>
      <c r="AB70" s="754"/>
      <c r="AC70" s="754"/>
      <c r="AD70" s="753"/>
      <c r="AE70" s="753"/>
      <c r="AF70" s="753"/>
      <c r="AG70" s="753"/>
      <c r="AH70" s="707"/>
      <c r="AI70" s="737">
        <v>4.29</v>
      </c>
    </row>
    <row r="71" spans="1:35" s="234" customFormat="1" ht="55.35" customHeight="1" x14ac:dyDescent="0.2">
      <c r="A71" s="733" t="s">
        <v>911</v>
      </c>
      <c r="B71" s="740" t="s">
        <v>619</v>
      </c>
      <c r="C71" s="740" t="s">
        <v>619</v>
      </c>
      <c r="D71" s="739" t="s">
        <v>507</v>
      </c>
      <c r="E71" s="740" t="s">
        <v>508</v>
      </c>
      <c r="F71" s="740" t="s">
        <v>509</v>
      </c>
      <c r="G71" s="740" t="s">
        <v>417</v>
      </c>
      <c r="H71" s="741" t="s">
        <v>534</v>
      </c>
      <c r="I71" s="741" t="s">
        <v>162</v>
      </c>
      <c r="J71" s="741" t="s">
        <v>162</v>
      </c>
      <c r="K71" s="741"/>
      <c r="L71" s="742">
        <f t="shared" ref="L71:L102" si="4">SUM(N71:AG71)</f>
        <v>116</v>
      </c>
      <c r="M71" s="742">
        <f t="shared" si="3"/>
        <v>116</v>
      </c>
      <c r="N71" s="745"/>
      <c r="O71" s="745"/>
      <c r="P71" s="745"/>
      <c r="Q71" s="745"/>
      <c r="R71" s="745"/>
      <c r="S71" s="746"/>
      <c r="T71" s="742">
        <v>116</v>
      </c>
      <c r="U71" s="742"/>
      <c r="V71" s="742"/>
      <c r="W71" s="752"/>
      <c r="X71" s="748"/>
      <c r="Y71" s="742"/>
      <c r="Z71" s="742"/>
      <c r="AA71" s="755"/>
      <c r="AB71" s="755"/>
      <c r="AC71" s="749"/>
      <c r="AD71" s="751"/>
      <c r="AE71" s="751"/>
      <c r="AF71" s="751"/>
      <c r="AG71" s="751"/>
      <c r="AH71" s="707"/>
      <c r="AI71" s="734">
        <v>1.62</v>
      </c>
    </row>
    <row r="72" spans="1:35" s="234" customFormat="1" ht="66.599999999999994" customHeight="1" x14ac:dyDescent="0.2">
      <c r="A72" s="733" t="s">
        <v>785</v>
      </c>
      <c r="B72" s="740" t="s">
        <v>619</v>
      </c>
      <c r="C72" s="740" t="s">
        <v>619</v>
      </c>
      <c r="D72" s="739" t="s">
        <v>416</v>
      </c>
      <c r="E72" s="740"/>
      <c r="F72" s="740" t="s">
        <v>12</v>
      </c>
      <c r="G72" s="740" t="s">
        <v>417</v>
      </c>
      <c r="H72" s="740" t="s">
        <v>417</v>
      </c>
      <c r="I72" s="741"/>
      <c r="J72" s="741"/>
      <c r="K72" s="740"/>
      <c r="L72" s="742">
        <f t="shared" si="4"/>
        <v>381</v>
      </c>
      <c r="M72" s="742">
        <f t="shared" si="3"/>
        <v>0</v>
      </c>
      <c r="N72" s="744"/>
      <c r="O72" s="745"/>
      <c r="P72" s="745"/>
      <c r="Q72" s="745"/>
      <c r="R72" s="744"/>
      <c r="S72" s="746"/>
      <c r="T72" s="742"/>
      <c r="U72" s="742"/>
      <c r="V72" s="742"/>
      <c r="W72" s="752"/>
      <c r="X72" s="748"/>
      <c r="Y72" s="742"/>
      <c r="Z72" s="742"/>
      <c r="AA72" s="742"/>
      <c r="AB72" s="744">
        <v>76</v>
      </c>
      <c r="AC72" s="742">
        <v>76</v>
      </c>
      <c r="AD72" s="748">
        <v>76</v>
      </c>
      <c r="AE72" s="748">
        <v>76</v>
      </c>
      <c r="AF72" s="748">
        <v>77</v>
      </c>
      <c r="AG72" s="748"/>
      <c r="AH72" s="707"/>
      <c r="AI72" s="737">
        <v>8.01</v>
      </c>
    </row>
    <row r="73" spans="1:35" s="234" customFormat="1" ht="55.35" customHeight="1" x14ac:dyDescent="0.2">
      <c r="A73" s="733" t="s">
        <v>786</v>
      </c>
      <c r="B73" s="740" t="s">
        <v>619</v>
      </c>
      <c r="C73" s="740" t="s">
        <v>619</v>
      </c>
      <c r="D73" s="739"/>
      <c r="E73" s="740" t="s">
        <v>76</v>
      </c>
      <c r="F73" s="740" t="s">
        <v>4</v>
      </c>
      <c r="G73" s="740" t="s">
        <v>417</v>
      </c>
      <c r="H73" s="740" t="s">
        <v>417</v>
      </c>
      <c r="I73" s="741"/>
      <c r="J73" s="741"/>
      <c r="K73" s="740"/>
      <c r="L73" s="742">
        <f t="shared" si="4"/>
        <v>77</v>
      </c>
      <c r="M73" s="742">
        <f t="shared" si="3"/>
        <v>0</v>
      </c>
      <c r="N73" s="744"/>
      <c r="O73" s="745"/>
      <c r="P73" s="745"/>
      <c r="Q73" s="745"/>
      <c r="R73" s="744"/>
      <c r="S73" s="868"/>
      <c r="T73" s="749"/>
      <c r="U73" s="749"/>
      <c r="V73" s="749"/>
      <c r="W73" s="747"/>
      <c r="X73" s="751"/>
      <c r="Y73" s="749"/>
      <c r="Z73" s="749"/>
      <c r="AA73" s="749"/>
      <c r="AB73" s="749">
        <v>15</v>
      </c>
      <c r="AC73" s="749">
        <v>15</v>
      </c>
      <c r="AD73" s="749">
        <v>15</v>
      </c>
      <c r="AE73" s="751">
        <v>16</v>
      </c>
      <c r="AF73" s="751">
        <v>16</v>
      </c>
      <c r="AG73" s="751"/>
      <c r="AH73" s="707"/>
      <c r="AI73" s="734">
        <v>1.4</v>
      </c>
    </row>
    <row r="74" spans="1:35" s="234" customFormat="1" ht="55.35" customHeight="1" x14ac:dyDescent="0.2">
      <c r="A74" s="292" t="s">
        <v>855</v>
      </c>
      <c r="B74" s="281" t="s">
        <v>629</v>
      </c>
      <c r="C74" s="281" t="s">
        <v>741</v>
      </c>
      <c r="D74" s="293"/>
      <c r="E74" s="281"/>
      <c r="F74" s="281"/>
      <c r="G74" s="281" t="s">
        <v>465</v>
      </c>
      <c r="H74" s="281" t="s">
        <v>118</v>
      </c>
      <c r="I74" s="281" t="s">
        <v>151</v>
      </c>
      <c r="J74" s="281" t="s">
        <v>146</v>
      </c>
      <c r="K74" s="281"/>
      <c r="L74" s="282">
        <f t="shared" si="4"/>
        <v>514</v>
      </c>
      <c r="M74" s="282">
        <f t="shared" si="3"/>
        <v>0</v>
      </c>
      <c r="N74" s="282">
        <v>100</v>
      </c>
      <c r="O74" s="282">
        <v>115</v>
      </c>
      <c r="P74" s="282">
        <v>138</v>
      </c>
      <c r="Q74" s="294">
        <v>161</v>
      </c>
      <c r="R74" s="294"/>
      <c r="S74" s="295"/>
      <c r="T74" s="282"/>
      <c r="U74" s="282"/>
      <c r="V74" s="282"/>
      <c r="W74" s="287"/>
      <c r="X74" s="288"/>
      <c r="Y74" s="284"/>
      <c r="Z74" s="289"/>
      <c r="AA74" s="289"/>
      <c r="AB74" s="297"/>
      <c r="AC74" s="289"/>
      <c r="AD74" s="291"/>
      <c r="AE74" s="291"/>
      <c r="AF74" s="291"/>
      <c r="AG74" s="291"/>
      <c r="AH74" s="707"/>
      <c r="AI74" s="364">
        <v>9.2100000000000009</v>
      </c>
    </row>
    <row r="75" spans="1:35" s="234" customFormat="1" ht="55.35" customHeight="1" x14ac:dyDescent="0.2">
      <c r="A75" s="292" t="s">
        <v>986</v>
      </c>
      <c r="B75" s="281" t="s">
        <v>629</v>
      </c>
      <c r="C75" s="281" t="s">
        <v>741</v>
      </c>
      <c r="D75" s="293"/>
      <c r="E75" s="281"/>
      <c r="F75" s="281"/>
      <c r="G75" s="281" t="s">
        <v>417</v>
      </c>
      <c r="H75" s="281" t="s">
        <v>515</v>
      </c>
      <c r="I75" s="281"/>
      <c r="J75" s="299" t="s">
        <v>164</v>
      </c>
      <c r="K75" s="281"/>
      <c r="L75" s="282">
        <f t="shared" si="4"/>
        <v>700</v>
      </c>
      <c r="M75" s="282">
        <f t="shared" si="3"/>
        <v>326</v>
      </c>
      <c r="N75" s="294"/>
      <c r="O75" s="282"/>
      <c r="P75" s="282"/>
      <c r="Q75" s="294"/>
      <c r="R75" s="294"/>
      <c r="S75" s="295"/>
      <c r="T75" s="282"/>
      <c r="U75" s="282"/>
      <c r="V75" s="282">
        <v>160</v>
      </c>
      <c r="W75" s="296">
        <v>166</v>
      </c>
      <c r="X75" s="300">
        <v>186</v>
      </c>
      <c r="Y75" s="282">
        <v>188</v>
      </c>
      <c r="Z75" s="282"/>
      <c r="AA75" s="282"/>
      <c r="AB75" s="282"/>
      <c r="AC75" s="282"/>
      <c r="AD75" s="300"/>
      <c r="AE75" s="300"/>
      <c r="AF75" s="300"/>
      <c r="AG75" s="300"/>
      <c r="AH75" s="707"/>
      <c r="AI75" s="365">
        <v>4.25</v>
      </c>
    </row>
    <row r="76" spans="1:35" s="234" customFormat="1" ht="55.35" customHeight="1" x14ac:dyDescent="0.2">
      <c r="A76" s="292" t="s">
        <v>849</v>
      </c>
      <c r="B76" s="281" t="s">
        <v>629</v>
      </c>
      <c r="C76" s="281" t="s">
        <v>741</v>
      </c>
      <c r="D76" s="293"/>
      <c r="E76" s="281" t="s">
        <v>286</v>
      </c>
      <c r="F76" s="281"/>
      <c r="G76" s="281" t="s">
        <v>465</v>
      </c>
      <c r="H76" s="281" t="s">
        <v>113</v>
      </c>
      <c r="I76" s="281" t="s">
        <v>150</v>
      </c>
      <c r="J76" s="281" t="s">
        <v>148</v>
      </c>
      <c r="K76" s="281"/>
      <c r="L76" s="282">
        <f t="shared" si="4"/>
        <v>863</v>
      </c>
      <c r="M76" s="282">
        <f t="shared" si="3"/>
        <v>202</v>
      </c>
      <c r="N76" s="282">
        <v>471</v>
      </c>
      <c r="O76" s="282"/>
      <c r="P76" s="282">
        <v>154</v>
      </c>
      <c r="Q76" s="294">
        <v>36</v>
      </c>
      <c r="R76" s="294"/>
      <c r="S76" s="295"/>
      <c r="T76" s="282"/>
      <c r="U76" s="282">
        <v>202</v>
      </c>
      <c r="V76" s="282"/>
      <c r="W76" s="287"/>
      <c r="X76" s="288"/>
      <c r="Y76" s="284"/>
      <c r="Z76" s="289"/>
      <c r="AA76" s="290"/>
      <c r="AB76" s="290"/>
      <c r="AC76" s="289"/>
      <c r="AD76" s="291"/>
      <c r="AE76" s="291"/>
      <c r="AF76" s="291"/>
      <c r="AG76" s="291"/>
      <c r="AH76" s="707"/>
      <c r="AI76" s="364">
        <v>4.45</v>
      </c>
    </row>
    <row r="77" spans="1:35" s="234" customFormat="1" ht="55.35" customHeight="1" x14ac:dyDescent="0.2">
      <c r="A77" s="292" t="s">
        <v>884</v>
      </c>
      <c r="B77" s="281" t="s">
        <v>629</v>
      </c>
      <c r="C77" s="281" t="s">
        <v>741</v>
      </c>
      <c r="D77" s="293" t="s">
        <v>883</v>
      </c>
      <c r="E77" s="281"/>
      <c r="F77" s="281" t="s">
        <v>885</v>
      </c>
      <c r="G77" s="281" t="s">
        <v>417</v>
      </c>
      <c r="H77" s="281" t="s">
        <v>515</v>
      </c>
      <c r="I77" s="281"/>
      <c r="J77" s="281" t="s">
        <v>164</v>
      </c>
      <c r="K77" s="281"/>
      <c r="L77" s="282">
        <f t="shared" si="4"/>
        <v>106</v>
      </c>
      <c r="M77" s="282">
        <f t="shared" si="3"/>
        <v>106</v>
      </c>
      <c r="N77" s="294"/>
      <c r="O77" s="282"/>
      <c r="P77" s="282"/>
      <c r="Q77" s="294"/>
      <c r="R77" s="294"/>
      <c r="S77" s="295"/>
      <c r="T77" s="282"/>
      <c r="U77" s="282"/>
      <c r="V77" s="282">
        <v>106</v>
      </c>
      <c r="W77" s="287"/>
      <c r="X77" s="288"/>
      <c r="Y77" s="284"/>
      <c r="Z77" s="289"/>
      <c r="AA77" s="290"/>
      <c r="AB77" s="290"/>
      <c r="AC77" s="289"/>
      <c r="AD77" s="291"/>
      <c r="AE77" s="291"/>
      <c r="AF77" s="291"/>
      <c r="AG77" s="291"/>
      <c r="AH77" s="707"/>
      <c r="AI77" s="364"/>
    </row>
    <row r="78" spans="1:35" s="234" customFormat="1" ht="55.35" customHeight="1" x14ac:dyDescent="0.2">
      <c r="A78" s="292" t="s">
        <v>905</v>
      </c>
      <c r="B78" s="281" t="s">
        <v>629</v>
      </c>
      <c r="C78" s="281" t="s">
        <v>741</v>
      </c>
      <c r="D78" s="293"/>
      <c r="E78" s="281" t="s">
        <v>286</v>
      </c>
      <c r="F78" s="281"/>
      <c r="G78" s="281" t="s">
        <v>417</v>
      </c>
      <c r="H78" s="281" t="s">
        <v>417</v>
      </c>
      <c r="I78" s="293"/>
      <c r="J78" s="293" t="s">
        <v>148</v>
      </c>
      <c r="K78" s="281"/>
      <c r="L78" s="282">
        <f t="shared" si="4"/>
        <v>102</v>
      </c>
      <c r="M78" s="282">
        <f t="shared" si="3"/>
        <v>0</v>
      </c>
      <c r="N78" s="294"/>
      <c r="O78" s="282"/>
      <c r="P78" s="282"/>
      <c r="Q78" s="294"/>
      <c r="R78" s="294"/>
      <c r="S78" s="295"/>
      <c r="T78" s="282"/>
      <c r="U78" s="282"/>
      <c r="V78" s="282"/>
      <c r="W78" s="287"/>
      <c r="X78" s="288">
        <v>20</v>
      </c>
      <c r="Y78" s="284">
        <v>20</v>
      </c>
      <c r="Z78" s="289">
        <v>20</v>
      </c>
      <c r="AA78" s="290">
        <v>21</v>
      </c>
      <c r="AB78" s="290">
        <v>21</v>
      </c>
      <c r="AC78" s="289"/>
      <c r="AD78" s="291"/>
      <c r="AE78" s="291"/>
      <c r="AF78" s="291"/>
      <c r="AG78" s="291"/>
      <c r="AH78" s="707"/>
      <c r="AI78" s="364">
        <v>1.22</v>
      </c>
    </row>
    <row r="79" spans="1:35" s="234" customFormat="1" ht="55.35" customHeight="1" x14ac:dyDescent="0.2">
      <c r="A79" s="292" t="s">
        <v>549</v>
      </c>
      <c r="B79" s="293" t="s">
        <v>629</v>
      </c>
      <c r="C79" s="293" t="s">
        <v>486</v>
      </c>
      <c r="D79" s="293" t="s">
        <v>217</v>
      </c>
      <c r="E79" s="281" t="s">
        <v>138</v>
      </c>
      <c r="F79" s="281" t="s">
        <v>137</v>
      </c>
      <c r="G79" s="281" t="s">
        <v>465</v>
      </c>
      <c r="H79" s="281" t="s">
        <v>118</v>
      </c>
      <c r="I79" s="281"/>
      <c r="J79" s="281"/>
      <c r="K79" s="281"/>
      <c r="L79" s="282">
        <f t="shared" si="4"/>
        <v>481</v>
      </c>
      <c r="M79" s="282">
        <f t="shared" si="3"/>
        <v>0</v>
      </c>
      <c r="N79" s="294">
        <v>481</v>
      </c>
      <c r="O79" s="282"/>
      <c r="P79" s="282"/>
      <c r="Q79" s="294"/>
      <c r="R79" s="294"/>
      <c r="S79" s="295"/>
      <c r="T79" s="282"/>
      <c r="U79" s="282"/>
      <c r="V79" s="282"/>
      <c r="W79" s="287"/>
      <c r="X79" s="288"/>
      <c r="Y79" s="284"/>
      <c r="Z79" s="289"/>
      <c r="AA79" s="290"/>
      <c r="AB79" s="290"/>
      <c r="AC79" s="289"/>
      <c r="AD79" s="291"/>
      <c r="AE79" s="291"/>
      <c r="AF79" s="291"/>
      <c r="AG79" s="291"/>
      <c r="AH79" s="707"/>
      <c r="AI79" s="364">
        <v>0.878</v>
      </c>
    </row>
    <row r="80" spans="1:35" s="234" customFormat="1" ht="55.35" customHeight="1" x14ac:dyDescent="0.2">
      <c r="A80" s="292" t="s">
        <v>928</v>
      </c>
      <c r="B80" s="281" t="s">
        <v>629</v>
      </c>
      <c r="C80" s="281" t="s">
        <v>741</v>
      </c>
      <c r="D80" s="293"/>
      <c r="E80" s="281" t="s">
        <v>274</v>
      </c>
      <c r="F80" s="281" t="s">
        <v>275</v>
      </c>
      <c r="G80" s="281" t="s">
        <v>465</v>
      </c>
      <c r="H80" s="293" t="s">
        <v>534</v>
      </c>
      <c r="I80" s="293" t="s">
        <v>160</v>
      </c>
      <c r="J80" s="281" t="s">
        <v>145</v>
      </c>
      <c r="K80" s="281"/>
      <c r="L80" s="282">
        <f t="shared" si="4"/>
        <v>896</v>
      </c>
      <c r="M80" s="282">
        <f t="shared" si="3"/>
        <v>409</v>
      </c>
      <c r="N80" s="285"/>
      <c r="O80" s="282"/>
      <c r="P80" s="282"/>
      <c r="Q80" s="294">
        <v>48</v>
      </c>
      <c r="R80" s="285"/>
      <c r="S80" s="286"/>
      <c r="T80" s="284"/>
      <c r="U80" s="284"/>
      <c r="V80" s="284"/>
      <c r="W80" s="287">
        <v>409</v>
      </c>
      <c r="X80" s="288"/>
      <c r="Y80" s="284">
        <v>439</v>
      </c>
      <c r="Z80" s="284"/>
      <c r="AA80" s="284"/>
      <c r="AB80" s="285"/>
      <c r="AC80" s="284"/>
      <c r="AD80" s="288"/>
      <c r="AE80" s="288"/>
      <c r="AF80" s="288"/>
      <c r="AG80" s="288"/>
      <c r="AH80" s="707"/>
      <c r="AI80" s="365">
        <v>1.4</v>
      </c>
    </row>
    <row r="81" spans="1:35" s="234" customFormat="1" ht="55.35" customHeight="1" x14ac:dyDescent="0.2">
      <c r="A81" s="292" t="s">
        <v>551</v>
      </c>
      <c r="B81" s="281" t="s">
        <v>629</v>
      </c>
      <c r="C81" s="281" t="s">
        <v>486</v>
      </c>
      <c r="D81" s="293"/>
      <c r="E81" s="281" t="s">
        <v>550</v>
      </c>
      <c r="F81" s="281" t="s">
        <v>275</v>
      </c>
      <c r="G81" s="281" t="s">
        <v>465</v>
      </c>
      <c r="H81" s="281" t="s">
        <v>118</v>
      </c>
      <c r="I81" s="281" t="s">
        <v>152</v>
      </c>
      <c r="J81" s="281" t="s">
        <v>154</v>
      </c>
      <c r="K81" s="281"/>
      <c r="L81" s="282">
        <f t="shared" si="4"/>
        <v>524</v>
      </c>
      <c r="M81" s="282">
        <f t="shared" si="3"/>
        <v>0</v>
      </c>
      <c r="N81" s="285"/>
      <c r="O81" s="282"/>
      <c r="P81" s="282">
        <v>524</v>
      </c>
      <c r="Q81" s="294"/>
      <c r="R81" s="285"/>
      <c r="S81" s="286"/>
      <c r="T81" s="284"/>
      <c r="U81" s="284"/>
      <c r="V81" s="284"/>
      <c r="W81" s="287"/>
      <c r="X81" s="288"/>
      <c r="Y81" s="284"/>
      <c r="Z81" s="284"/>
      <c r="AA81" s="284"/>
      <c r="AB81" s="285"/>
      <c r="AC81" s="284"/>
      <c r="AD81" s="288"/>
      <c r="AE81" s="288"/>
      <c r="AF81" s="288"/>
      <c r="AG81" s="288"/>
      <c r="AH81" s="707"/>
      <c r="AI81" s="365">
        <v>0.95</v>
      </c>
    </row>
    <row r="82" spans="1:35" s="234" customFormat="1" ht="55.35" customHeight="1" x14ac:dyDescent="0.2">
      <c r="A82" s="292" t="s">
        <v>891</v>
      </c>
      <c r="B82" s="281" t="s">
        <v>629</v>
      </c>
      <c r="C82" s="281" t="s">
        <v>741</v>
      </c>
      <c r="D82" s="293"/>
      <c r="E82" s="281"/>
      <c r="F82" s="281"/>
      <c r="G82" s="281" t="s">
        <v>417</v>
      </c>
      <c r="H82" s="281" t="s">
        <v>472</v>
      </c>
      <c r="I82" s="281"/>
      <c r="J82" s="281"/>
      <c r="K82" s="281"/>
      <c r="L82" s="282">
        <f t="shared" si="4"/>
        <v>672</v>
      </c>
      <c r="M82" s="282">
        <f t="shared" si="3"/>
        <v>168</v>
      </c>
      <c r="N82" s="285"/>
      <c r="O82" s="282"/>
      <c r="P82" s="282"/>
      <c r="Q82" s="294"/>
      <c r="R82" s="285"/>
      <c r="S82" s="286"/>
      <c r="T82" s="284"/>
      <c r="U82" s="284"/>
      <c r="V82" s="284"/>
      <c r="W82" s="287">
        <v>168</v>
      </c>
      <c r="X82" s="288">
        <v>168</v>
      </c>
      <c r="Y82" s="284">
        <v>168</v>
      </c>
      <c r="Z82" s="289">
        <v>168</v>
      </c>
      <c r="AA82" s="290"/>
      <c r="AB82" s="297"/>
      <c r="AC82" s="289"/>
      <c r="AD82" s="291"/>
      <c r="AE82" s="291"/>
      <c r="AF82" s="291"/>
      <c r="AG82" s="291"/>
      <c r="AH82" s="707"/>
      <c r="AI82" s="364">
        <v>1.45</v>
      </c>
    </row>
    <row r="83" spans="1:35" s="234" customFormat="1" ht="55.35" customHeight="1" x14ac:dyDescent="0.2">
      <c r="A83" s="292" t="s">
        <v>703</v>
      </c>
      <c r="B83" s="281" t="s">
        <v>629</v>
      </c>
      <c r="C83" s="281" t="s">
        <v>741</v>
      </c>
      <c r="D83" s="293"/>
      <c r="E83" s="281"/>
      <c r="F83" s="281"/>
      <c r="G83" s="281" t="s">
        <v>417</v>
      </c>
      <c r="H83" s="281" t="s">
        <v>417</v>
      </c>
      <c r="I83" s="281"/>
      <c r="J83" s="281"/>
      <c r="K83" s="281"/>
      <c r="L83" s="282">
        <f t="shared" si="4"/>
        <v>596</v>
      </c>
      <c r="M83" s="282">
        <f t="shared" si="3"/>
        <v>0</v>
      </c>
      <c r="N83" s="285"/>
      <c r="O83" s="282"/>
      <c r="P83" s="282"/>
      <c r="Q83" s="294"/>
      <c r="R83" s="285"/>
      <c r="S83" s="286"/>
      <c r="T83" s="284"/>
      <c r="U83" s="284"/>
      <c r="V83" s="284"/>
      <c r="W83" s="287"/>
      <c r="X83" s="288"/>
      <c r="Y83" s="284"/>
      <c r="Z83" s="289"/>
      <c r="AA83" s="290"/>
      <c r="AB83" s="297">
        <v>119</v>
      </c>
      <c r="AC83" s="297">
        <v>119</v>
      </c>
      <c r="AD83" s="297">
        <v>119</v>
      </c>
      <c r="AE83" s="297">
        <v>119</v>
      </c>
      <c r="AF83" s="297">
        <v>120</v>
      </c>
      <c r="AG83" s="289"/>
      <c r="AH83" s="707"/>
      <c r="AI83" s="366">
        <v>2.83</v>
      </c>
    </row>
    <row r="84" spans="1:35" s="234" customFormat="1" ht="55.35" customHeight="1" x14ac:dyDescent="0.2">
      <c r="A84" s="292" t="s">
        <v>925</v>
      </c>
      <c r="B84" s="281" t="s">
        <v>629</v>
      </c>
      <c r="C84" s="281" t="s">
        <v>741</v>
      </c>
      <c r="D84" s="293"/>
      <c r="E84" s="281"/>
      <c r="F84" s="281"/>
      <c r="G84" s="281" t="s">
        <v>417</v>
      </c>
      <c r="H84" s="281" t="s">
        <v>417</v>
      </c>
      <c r="I84" s="281"/>
      <c r="J84" s="281"/>
      <c r="K84" s="281"/>
      <c r="L84" s="282">
        <f t="shared" si="4"/>
        <v>531</v>
      </c>
      <c r="M84" s="282">
        <f t="shared" si="3"/>
        <v>0</v>
      </c>
      <c r="N84" s="285"/>
      <c r="O84" s="282"/>
      <c r="P84" s="282"/>
      <c r="Q84" s="294"/>
      <c r="R84" s="285"/>
      <c r="S84" s="286"/>
      <c r="T84" s="284"/>
      <c r="U84" s="284"/>
      <c r="V84" s="284"/>
      <c r="W84" s="287"/>
      <c r="X84" s="288"/>
      <c r="Y84" s="288"/>
      <c r="Z84" s="289"/>
      <c r="AA84" s="290"/>
      <c r="AB84" s="297">
        <v>106</v>
      </c>
      <c r="AC84" s="297">
        <v>106</v>
      </c>
      <c r="AD84" s="297">
        <v>106</v>
      </c>
      <c r="AE84" s="297">
        <v>106</v>
      </c>
      <c r="AF84" s="297">
        <v>107</v>
      </c>
      <c r="AG84" s="289"/>
      <c r="AH84" s="707"/>
      <c r="AI84" s="928"/>
    </row>
    <row r="85" spans="1:35" s="234" customFormat="1" ht="55.35" customHeight="1" x14ac:dyDescent="0.2">
      <c r="A85" s="292" t="s">
        <v>702</v>
      </c>
      <c r="B85" s="281" t="s">
        <v>629</v>
      </c>
      <c r="C85" s="281" t="s">
        <v>741</v>
      </c>
      <c r="D85" s="293"/>
      <c r="E85" s="281" t="s">
        <v>614</v>
      </c>
      <c r="F85" s="281"/>
      <c r="G85" s="281" t="s">
        <v>417</v>
      </c>
      <c r="H85" s="281" t="s">
        <v>417</v>
      </c>
      <c r="I85" s="281"/>
      <c r="J85" s="281"/>
      <c r="K85" s="281"/>
      <c r="L85" s="282">
        <f t="shared" si="4"/>
        <v>446</v>
      </c>
      <c r="M85" s="282">
        <f t="shared" si="3"/>
        <v>0</v>
      </c>
      <c r="N85" s="285"/>
      <c r="O85" s="282"/>
      <c r="P85" s="282"/>
      <c r="Q85" s="294"/>
      <c r="R85" s="285"/>
      <c r="S85" s="286"/>
      <c r="T85" s="284"/>
      <c r="U85" s="284"/>
      <c r="V85" s="284"/>
      <c r="W85" s="287"/>
      <c r="X85" s="286">
        <v>89</v>
      </c>
      <c r="Y85" s="288">
        <v>89</v>
      </c>
      <c r="Z85" s="284">
        <v>89</v>
      </c>
      <c r="AA85" s="289">
        <v>89</v>
      </c>
      <c r="AB85" s="290">
        <v>90</v>
      </c>
      <c r="AC85" s="289"/>
      <c r="AD85" s="291"/>
      <c r="AE85" s="291"/>
      <c r="AF85" s="886"/>
      <c r="AG85" s="289"/>
      <c r="AH85" s="707"/>
      <c r="AI85" s="364">
        <v>4.95</v>
      </c>
    </row>
    <row r="86" spans="1:35" s="234" customFormat="1" ht="55.35" customHeight="1" x14ac:dyDescent="0.2">
      <c r="A86" s="292" t="s">
        <v>908</v>
      </c>
      <c r="B86" s="280" t="s">
        <v>629</v>
      </c>
      <c r="C86" s="281" t="s">
        <v>741</v>
      </c>
      <c r="D86" s="281" t="s">
        <v>895</v>
      </c>
      <c r="E86" s="281" t="s">
        <v>896</v>
      </c>
      <c r="F86" s="281" t="s">
        <v>897</v>
      </c>
      <c r="G86" s="281" t="s">
        <v>417</v>
      </c>
      <c r="H86" s="281" t="s">
        <v>515</v>
      </c>
      <c r="I86" s="281"/>
      <c r="J86" s="281" t="s">
        <v>898</v>
      </c>
      <c r="K86" s="281"/>
      <c r="L86" s="282">
        <f t="shared" si="4"/>
        <v>350</v>
      </c>
      <c r="M86" s="282">
        <f t="shared" si="3"/>
        <v>350</v>
      </c>
      <c r="N86" s="285"/>
      <c r="O86" s="282"/>
      <c r="P86" s="282"/>
      <c r="Q86" s="294"/>
      <c r="R86" s="285"/>
      <c r="S86" s="286"/>
      <c r="T86" s="284"/>
      <c r="U86" s="284">
        <v>175</v>
      </c>
      <c r="V86" s="284">
        <v>175</v>
      </c>
      <c r="W86" s="287"/>
      <c r="X86" s="288"/>
      <c r="Y86" s="288"/>
      <c r="Z86" s="284"/>
      <c r="AA86" s="290"/>
      <c r="AB86" s="297"/>
      <c r="AC86" s="289"/>
      <c r="AD86" s="291"/>
      <c r="AE86" s="291"/>
      <c r="AF86" s="289"/>
      <c r="AG86" s="289"/>
      <c r="AH86" s="707"/>
      <c r="AI86" s="364"/>
    </row>
    <row r="87" spans="1:35" s="234" customFormat="1" ht="55.35" customHeight="1" x14ac:dyDescent="0.2">
      <c r="A87" s="292" t="s">
        <v>769</v>
      </c>
      <c r="B87" s="280" t="s">
        <v>629</v>
      </c>
      <c r="C87" s="281" t="s">
        <v>741</v>
      </c>
      <c r="D87" s="301"/>
      <c r="E87" s="280"/>
      <c r="F87" s="280"/>
      <c r="G87" s="280" t="s">
        <v>417</v>
      </c>
      <c r="H87" s="280" t="s">
        <v>417</v>
      </c>
      <c r="I87" s="280"/>
      <c r="J87" s="280"/>
      <c r="K87" s="280"/>
      <c r="L87" s="283">
        <f t="shared" si="4"/>
        <v>333</v>
      </c>
      <c r="M87" s="283">
        <f t="shared" si="3"/>
        <v>0</v>
      </c>
      <c r="N87" s="304"/>
      <c r="O87" s="283"/>
      <c r="P87" s="283"/>
      <c r="Q87" s="294"/>
      <c r="R87" s="304"/>
      <c r="S87" s="311"/>
      <c r="T87" s="303"/>
      <c r="U87" s="303"/>
      <c r="V87" s="303"/>
      <c r="W87" s="312"/>
      <c r="X87" s="310"/>
      <c r="Y87" s="303"/>
      <c r="Z87" s="306"/>
      <c r="AA87" s="308"/>
      <c r="AB87" s="313">
        <v>66</v>
      </c>
      <c r="AC87" s="306">
        <v>66</v>
      </c>
      <c r="AD87" s="307">
        <v>67</v>
      </c>
      <c r="AE87" s="307">
        <v>67</v>
      </c>
      <c r="AF87" s="307">
        <v>67</v>
      </c>
      <c r="AG87" s="898"/>
      <c r="AH87" s="707"/>
      <c r="AI87" s="367">
        <v>0.47</v>
      </c>
    </row>
    <row r="88" spans="1:35" s="234" customFormat="1" ht="55.35" customHeight="1" x14ac:dyDescent="0.2">
      <c r="A88" s="974" t="s">
        <v>704</v>
      </c>
      <c r="B88" s="281" t="s">
        <v>629</v>
      </c>
      <c r="C88" s="281" t="s">
        <v>741</v>
      </c>
      <c r="D88" s="293" t="s">
        <v>526</v>
      </c>
      <c r="E88" s="281" t="s">
        <v>527</v>
      </c>
      <c r="F88" s="281" t="s">
        <v>42</v>
      </c>
      <c r="G88" s="281" t="s">
        <v>417</v>
      </c>
      <c r="H88" s="293" t="s">
        <v>534</v>
      </c>
      <c r="I88" s="293"/>
      <c r="J88" s="281" t="s">
        <v>160</v>
      </c>
      <c r="K88" s="281"/>
      <c r="L88" s="282">
        <f t="shared" si="4"/>
        <v>380</v>
      </c>
      <c r="M88" s="282">
        <f t="shared" si="3"/>
        <v>380</v>
      </c>
      <c r="N88" s="285"/>
      <c r="O88" s="282"/>
      <c r="P88" s="282"/>
      <c r="Q88" s="294"/>
      <c r="R88" s="285"/>
      <c r="S88" s="286">
        <v>380</v>
      </c>
      <c r="T88" s="284"/>
      <c r="U88" s="284"/>
      <c r="V88" s="284"/>
      <c r="W88" s="287"/>
      <c r="X88" s="288"/>
      <c r="Y88" s="284"/>
      <c r="Z88" s="289"/>
      <c r="AA88" s="290"/>
      <c r="AB88" s="297"/>
      <c r="AC88" s="289"/>
      <c r="AD88" s="291"/>
      <c r="AE88" s="291"/>
      <c r="AF88" s="291"/>
      <c r="AG88" s="291"/>
      <c r="AH88" s="707"/>
      <c r="AI88" s="364">
        <v>0.53</v>
      </c>
    </row>
    <row r="89" spans="1:35" s="234" customFormat="1" ht="55.35" customHeight="1" x14ac:dyDescent="0.2">
      <c r="A89" s="292" t="s">
        <v>987</v>
      </c>
      <c r="B89" s="281" t="s">
        <v>629</v>
      </c>
      <c r="C89" s="281" t="s">
        <v>741</v>
      </c>
      <c r="D89" s="293"/>
      <c r="E89" s="281" t="s">
        <v>296</v>
      </c>
      <c r="F89" s="281" t="s">
        <v>42</v>
      </c>
      <c r="G89" s="281" t="s">
        <v>417</v>
      </c>
      <c r="H89" s="281" t="s">
        <v>118</v>
      </c>
      <c r="I89" s="293" t="s">
        <v>158</v>
      </c>
      <c r="J89" s="281" t="s">
        <v>154</v>
      </c>
      <c r="K89" s="281"/>
      <c r="L89" s="282">
        <f t="shared" si="4"/>
        <v>1224</v>
      </c>
      <c r="M89" s="282">
        <f t="shared" si="3"/>
        <v>0</v>
      </c>
      <c r="N89" s="294"/>
      <c r="O89" s="282"/>
      <c r="P89" s="282"/>
      <c r="Q89" s="294">
        <v>1224</v>
      </c>
      <c r="R89" s="290"/>
      <c r="S89" s="358"/>
      <c r="T89" s="289"/>
      <c r="U89" s="284"/>
      <c r="V89" s="282"/>
      <c r="W89" s="296"/>
      <c r="X89" s="300"/>
      <c r="Y89" s="282"/>
      <c r="Z89" s="284"/>
      <c r="AA89" s="290"/>
      <c r="AB89" s="290"/>
      <c r="AC89" s="289"/>
      <c r="AD89" s="291"/>
      <c r="AE89" s="291"/>
      <c r="AF89" s="291"/>
      <c r="AG89" s="291"/>
      <c r="AH89" s="707"/>
      <c r="AI89" s="364">
        <v>2</v>
      </c>
    </row>
    <row r="90" spans="1:35" s="234" customFormat="1" ht="55.35" customHeight="1" x14ac:dyDescent="0.2">
      <c r="A90" s="292" t="s">
        <v>923</v>
      </c>
      <c r="B90" s="293" t="s">
        <v>86</v>
      </c>
      <c r="C90" s="281" t="s">
        <v>741</v>
      </c>
      <c r="D90" s="293" t="s">
        <v>140</v>
      </c>
      <c r="E90" s="281" t="s">
        <v>174</v>
      </c>
      <c r="F90" s="281" t="s">
        <v>141</v>
      </c>
      <c r="G90" s="281" t="s">
        <v>465</v>
      </c>
      <c r="H90" s="281" t="s">
        <v>472</v>
      </c>
      <c r="I90" s="281"/>
      <c r="J90" s="281"/>
      <c r="K90" s="281"/>
      <c r="L90" s="282">
        <f t="shared" si="4"/>
        <v>355</v>
      </c>
      <c r="M90" s="282">
        <f t="shared" si="3"/>
        <v>177</v>
      </c>
      <c r="N90" s="285"/>
      <c r="O90" s="282"/>
      <c r="P90" s="282"/>
      <c r="Q90" s="285"/>
      <c r="R90" s="285"/>
      <c r="S90" s="286"/>
      <c r="T90" s="284"/>
      <c r="U90" s="284"/>
      <c r="V90" s="284"/>
      <c r="W90" s="287">
        <v>177</v>
      </c>
      <c r="X90" s="288">
        <v>178</v>
      </c>
      <c r="Y90" s="284"/>
      <c r="Z90" s="289"/>
      <c r="AA90" s="290"/>
      <c r="AB90" s="290"/>
      <c r="AC90" s="289"/>
      <c r="AD90" s="291"/>
      <c r="AE90" s="291"/>
      <c r="AF90" s="291"/>
      <c r="AG90" s="291"/>
      <c r="AH90" s="707"/>
      <c r="AI90" s="364">
        <v>0.44</v>
      </c>
    </row>
    <row r="91" spans="1:35" s="234" customFormat="1" ht="55.35" customHeight="1" x14ac:dyDescent="0.2">
      <c r="A91" s="292" t="s">
        <v>765</v>
      </c>
      <c r="B91" s="301" t="s">
        <v>86</v>
      </c>
      <c r="C91" s="280" t="s">
        <v>741</v>
      </c>
      <c r="D91" s="301"/>
      <c r="E91" s="280"/>
      <c r="F91" s="280"/>
      <c r="G91" s="280" t="s">
        <v>122</v>
      </c>
      <c r="H91" s="280" t="s">
        <v>116</v>
      </c>
      <c r="I91" s="280"/>
      <c r="J91" s="280"/>
      <c r="K91" s="280"/>
      <c r="L91" s="283">
        <f t="shared" si="4"/>
        <v>123</v>
      </c>
      <c r="M91" s="283">
        <f t="shared" si="3"/>
        <v>0</v>
      </c>
      <c r="N91" s="304"/>
      <c r="O91" s="283"/>
      <c r="P91" s="283"/>
      <c r="Q91" s="304"/>
      <c r="R91" s="304"/>
      <c r="S91" s="311"/>
      <c r="T91" s="303"/>
      <c r="U91" s="303"/>
      <c r="V91" s="303"/>
      <c r="W91" s="312"/>
      <c r="X91" s="310"/>
      <c r="Y91" s="310"/>
      <c r="Z91" s="307"/>
      <c r="AA91" s="308"/>
      <c r="AB91" s="308">
        <v>22</v>
      </c>
      <c r="AC91" s="308">
        <v>23</v>
      </c>
      <c r="AD91" s="306">
        <v>23</v>
      </c>
      <c r="AE91" s="307">
        <v>23</v>
      </c>
      <c r="AF91" s="307">
        <v>23</v>
      </c>
      <c r="AG91" s="307">
        <v>9</v>
      </c>
      <c r="AH91" s="707"/>
      <c r="AI91" s="367"/>
    </row>
    <row r="92" spans="1:35" s="234" customFormat="1" ht="55.35" customHeight="1" x14ac:dyDescent="0.2">
      <c r="A92" s="292" t="s">
        <v>765</v>
      </c>
      <c r="B92" s="301" t="s">
        <v>86</v>
      </c>
      <c r="C92" s="280" t="s">
        <v>738</v>
      </c>
      <c r="D92" s="301"/>
      <c r="E92" s="280"/>
      <c r="F92" s="280"/>
      <c r="G92" s="280" t="s">
        <v>122</v>
      </c>
      <c r="H92" s="280" t="s">
        <v>116</v>
      </c>
      <c r="I92" s="280"/>
      <c r="J92" s="280"/>
      <c r="K92" s="280"/>
      <c r="L92" s="283">
        <f t="shared" si="4"/>
        <v>61</v>
      </c>
      <c r="M92" s="283">
        <f t="shared" si="3"/>
        <v>0</v>
      </c>
      <c r="N92" s="304"/>
      <c r="O92" s="283"/>
      <c r="P92" s="283"/>
      <c r="Q92" s="304"/>
      <c r="R92" s="304"/>
      <c r="S92" s="311"/>
      <c r="T92" s="303"/>
      <c r="U92" s="303"/>
      <c r="V92" s="303"/>
      <c r="W92" s="312"/>
      <c r="X92" s="310"/>
      <c r="Y92" s="310"/>
      <c r="Z92" s="307"/>
      <c r="AA92" s="308"/>
      <c r="AB92" s="308">
        <v>10</v>
      </c>
      <c r="AC92" s="306">
        <v>10</v>
      </c>
      <c r="AD92" s="307">
        <v>10</v>
      </c>
      <c r="AE92" s="307">
        <v>10</v>
      </c>
      <c r="AF92" s="307">
        <v>11</v>
      </c>
      <c r="AG92" s="307">
        <v>10</v>
      </c>
      <c r="AH92" s="707"/>
      <c r="AI92" s="367"/>
    </row>
    <row r="93" spans="1:35" s="234" customFormat="1" ht="55.35" customHeight="1" x14ac:dyDescent="0.2">
      <c r="A93" s="292" t="s">
        <v>912</v>
      </c>
      <c r="B93" s="293" t="s">
        <v>86</v>
      </c>
      <c r="C93" s="281" t="s">
        <v>741</v>
      </c>
      <c r="D93" s="301" t="s">
        <v>887</v>
      </c>
      <c r="E93" s="280" t="s">
        <v>888</v>
      </c>
      <c r="F93" s="280" t="s">
        <v>889</v>
      </c>
      <c r="G93" s="280" t="s">
        <v>417</v>
      </c>
      <c r="H93" s="280" t="s">
        <v>515</v>
      </c>
      <c r="I93" s="280"/>
      <c r="J93" s="280" t="s">
        <v>163</v>
      </c>
      <c r="K93" s="280"/>
      <c r="L93" s="283">
        <f t="shared" si="4"/>
        <v>247</v>
      </c>
      <c r="M93" s="283">
        <f>SUM(S93:W93)</f>
        <v>247</v>
      </c>
      <c r="N93" s="304"/>
      <c r="O93" s="283"/>
      <c r="P93" s="283"/>
      <c r="Q93" s="304"/>
      <c r="R93" s="304"/>
      <c r="S93" s="311"/>
      <c r="T93" s="303"/>
      <c r="U93" s="303"/>
      <c r="V93" s="303">
        <v>123</v>
      </c>
      <c r="W93" s="312">
        <v>124</v>
      </c>
      <c r="X93" s="310"/>
      <c r="Y93" s="310"/>
      <c r="Z93" s="307"/>
      <c r="AA93" s="308"/>
      <c r="AB93" s="308"/>
      <c r="AC93" s="306"/>
      <c r="AD93" s="307"/>
      <c r="AE93" s="307"/>
      <c r="AF93" s="307"/>
      <c r="AG93" s="893"/>
      <c r="AH93" s="707"/>
      <c r="AI93" s="367"/>
    </row>
    <row r="94" spans="1:35" s="234" customFormat="1" ht="55.35" customHeight="1" x14ac:dyDescent="0.2">
      <c r="A94" s="292" t="s">
        <v>981</v>
      </c>
      <c r="B94" s="293" t="s">
        <v>86</v>
      </c>
      <c r="C94" s="281" t="s">
        <v>741</v>
      </c>
      <c r="D94" s="293"/>
      <c r="E94" s="281" t="s">
        <v>23</v>
      </c>
      <c r="F94" s="281"/>
      <c r="G94" s="281" t="s">
        <v>417</v>
      </c>
      <c r="H94" s="281" t="s">
        <v>417</v>
      </c>
      <c r="I94" s="281"/>
      <c r="J94" s="281"/>
      <c r="K94" s="281"/>
      <c r="L94" s="282">
        <f t="shared" si="4"/>
        <v>144</v>
      </c>
      <c r="M94" s="282">
        <f>SUM(S94:W94)</f>
        <v>0</v>
      </c>
      <c r="N94" s="285"/>
      <c r="O94" s="282"/>
      <c r="P94" s="282"/>
      <c r="Q94" s="285"/>
      <c r="R94" s="285"/>
      <c r="S94" s="286"/>
      <c r="T94" s="284"/>
      <c r="U94" s="284"/>
      <c r="V94" s="284"/>
      <c r="W94" s="287"/>
      <c r="X94" s="286">
        <v>28</v>
      </c>
      <c r="Y94" s="288">
        <v>29</v>
      </c>
      <c r="Z94" s="288">
        <v>29</v>
      </c>
      <c r="AA94" s="288">
        <v>29</v>
      </c>
      <c r="AB94" s="290">
        <v>29</v>
      </c>
      <c r="AC94" s="289"/>
      <c r="AD94" s="291"/>
      <c r="AE94" s="291"/>
      <c r="AF94" s="886"/>
      <c r="AG94" s="289"/>
      <c r="AH94" s="707"/>
      <c r="AI94" s="364">
        <v>4.3</v>
      </c>
    </row>
    <row r="95" spans="1:35" s="234" customFormat="1" ht="55.35" customHeight="1" x14ac:dyDescent="0.2">
      <c r="A95" s="292" t="s">
        <v>553</v>
      </c>
      <c r="B95" s="301" t="s">
        <v>86</v>
      </c>
      <c r="C95" s="280" t="s">
        <v>486</v>
      </c>
      <c r="D95" s="301" t="s">
        <v>299</v>
      </c>
      <c r="E95" s="280" t="s">
        <v>300</v>
      </c>
      <c r="F95" s="280" t="s">
        <v>301</v>
      </c>
      <c r="G95" s="281" t="s">
        <v>465</v>
      </c>
      <c r="H95" s="280" t="s">
        <v>118</v>
      </c>
      <c r="I95" s="302" t="s">
        <v>158</v>
      </c>
      <c r="J95" s="302" t="s">
        <v>152</v>
      </c>
      <c r="K95" s="280"/>
      <c r="L95" s="283">
        <f t="shared" si="4"/>
        <v>18</v>
      </c>
      <c r="M95" s="283">
        <f t="shared" si="3"/>
        <v>0</v>
      </c>
      <c r="N95" s="309"/>
      <c r="O95" s="283">
        <v>18</v>
      </c>
      <c r="P95" s="283"/>
      <c r="Q95" s="309"/>
      <c r="R95" s="309"/>
      <c r="S95" s="305"/>
      <c r="T95" s="283"/>
      <c r="U95" s="283"/>
      <c r="V95" s="283"/>
      <c r="W95" s="312"/>
      <c r="X95" s="310"/>
      <c r="Y95" s="303"/>
      <c r="Z95" s="306"/>
      <c r="AA95" s="308"/>
      <c r="AB95" s="308"/>
      <c r="AC95" s="306"/>
      <c r="AD95" s="307"/>
      <c r="AE95" s="307"/>
      <c r="AF95" s="307"/>
      <c r="AG95" s="898"/>
      <c r="AH95" s="707"/>
      <c r="AI95" s="367">
        <v>0.08</v>
      </c>
    </row>
    <row r="96" spans="1:35" s="234" customFormat="1" ht="55.35" customHeight="1" x14ac:dyDescent="0.2">
      <c r="A96" s="292" t="s">
        <v>988</v>
      </c>
      <c r="B96" s="293" t="s">
        <v>86</v>
      </c>
      <c r="C96" s="281" t="s">
        <v>738</v>
      </c>
      <c r="D96" s="293"/>
      <c r="E96" s="281" t="s">
        <v>63</v>
      </c>
      <c r="F96" s="281" t="s">
        <v>137</v>
      </c>
      <c r="G96" s="281" t="s">
        <v>417</v>
      </c>
      <c r="H96" s="281" t="s">
        <v>113</v>
      </c>
      <c r="I96" s="281" t="s">
        <v>148</v>
      </c>
      <c r="J96" s="281" t="s">
        <v>146</v>
      </c>
      <c r="K96" s="281"/>
      <c r="L96" s="282">
        <f t="shared" si="4"/>
        <v>1211</v>
      </c>
      <c r="M96" s="282">
        <f t="shared" si="3"/>
        <v>738</v>
      </c>
      <c r="N96" s="294"/>
      <c r="O96" s="282">
        <v>380</v>
      </c>
      <c r="P96" s="282"/>
      <c r="Q96" s="294"/>
      <c r="R96" s="294"/>
      <c r="S96" s="295">
        <v>147</v>
      </c>
      <c r="T96" s="284">
        <v>147</v>
      </c>
      <c r="U96" s="284">
        <v>148</v>
      </c>
      <c r="V96" s="284">
        <v>148</v>
      </c>
      <c r="W96" s="287">
        <v>148</v>
      </c>
      <c r="X96" s="288">
        <v>18</v>
      </c>
      <c r="Y96" s="284">
        <v>18</v>
      </c>
      <c r="Z96" s="284">
        <v>19</v>
      </c>
      <c r="AA96" s="284">
        <v>19</v>
      </c>
      <c r="AB96" s="284">
        <v>19</v>
      </c>
      <c r="AC96" s="284"/>
      <c r="AD96" s="288"/>
      <c r="AE96" s="288"/>
      <c r="AF96" s="288"/>
      <c r="AG96" s="288"/>
      <c r="AH96" s="707"/>
      <c r="AI96" s="365">
        <v>10</v>
      </c>
    </row>
    <row r="97" spans="1:35" s="234" customFormat="1" ht="55.35" customHeight="1" x14ac:dyDescent="0.2">
      <c r="A97" s="292" t="s">
        <v>982</v>
      </c>
      <c r="B97" s="293" t="s">
        <v>86</v>
      </c>
      <c r="C97" s="281" t="s">
        <v>741</v>
      </c>
      <c r="D97" s="293"/>
      <c r="E97" s="281"/>
      <c r="F97" s="281"/>
      <c r="G97" s="281" t="s">
        <v>417</v>
      </c>
      <c r="H97" s="281" t="s">
        <v>417</v>
      </c>
      <c r="I97" s="281"/>
      <c r="J97" s="281"/>
      <c r="K97" s="281"/>
      <c r="L97" s="282">
        <f t="shared" si="4"/>
        <v>677</v>
      </c>
      <c r="M97" s="282">
        <f t="shared" si="3"/>
        <v>0</v>
      </c>
      <c r="N97" s="294"/>
      <c r="O97" s="282"/>
      <c r="P97" s="282"/>
      <c r="Q97" s="294"/>
      <c r="R97" s="294"/>
      <c r="S97" s="295"/>
      <c r="T97" s="282"/>
      <c r="U97" s="282"/>
      <c r="V97" s="282"/>
      <c r="W97" s="287"/>
      <c r="X97" s="288">
        <v>135</v>
      </c>
      <c r="Y97" s="284">
        <v>135</v>
      </c>
      <c r="Z97" s="289">
        <v>135</v>
      </c>
      <c r="AA97" s="290">
        <v>136</v>
      </c>
      <c r="AB97" s="290">
        <v>136</v>
      </c>
      <c r="AC97" s="289"/>
      <c r="AD97" s="291"/>
      <c r="AE97" s="291"/>
      <c r="AF97" s="291"/>
      <c r="AG97" s="291"/>
      <c r="AH97" s="707"/>
      <c r="AI97" s="364">
        <v>4.01</v>
      </c>
    </row>
    <row r="98" spans="1:35" s="234" customFormat="1" ht="55.35" customHeight="1" x14ac:dyDescent="0.2">
      <c r="A98" s="292" t="s">
        <v>594</v>
      </c>
      <c r="B98" s="301" t="s">
        <v>86</v>
      </c>
      <c r="C98" s="301" t="s">
        <v>486</v>
      </c>
      <c r="D98" s="301" t="s">
        <v>24</v>
      </c>
      <c r="E98" s="280" t="s">
        <v>174</v>
      </c>
      <c r="F98" s="280"/>
      <c r="G98" s="281" t="s">
        <v>465</v>
      </c>
      <c r="H98" s="280" t="s">
        <v>118</v>
      </c>
      <c r="I98" s="280"/>
      <c r="J98" s="280"/>
      <c r="K98" s="280"/>
      <c r="L98" s="283">
        <f t="shared" si="4"/>
        <v>46</v>
      </c>
      <c r="M98" s="283">
        <f t="shared" si="3"/>
        <v>0</v>
      </c>
      <c r="N98" s="283">
        <v>46</v>
      </c>
      <c r="O98" s="283"/>
      <c r="P98" s="283"/>
      <c r="Q98" s="309"/>
      <c r="R98" s="309"/>
      <c r="S98" s="305"/>
      <c r="T98" s="283"/>
      <c r="U98" s="283"/>
      <c r="V98" s="283"/>
      <c r="W98" s="287"/>
      <c r="X98" s="288"/>
      <c r="Y98" s="284"/>
      <c r="Z98" s="289"/>
      <c r="AA98" s="289"/>
      <c r="AB98" s="290"/>
      <c r="AC98" s="289"/>
      <c r="AD98" s="291"/>
      <c r="AE98" s="291"/>
      <c r="AF98" s="291"/>
      <c r="AG98" s="291"/>
      <c r="AH98" s="707"/>
      <c r="AI98" s="364">
        <v>0.21</v>
      </c>
    </row>
    <row r="99" spans="1:35" s="234" customFormat="1" ht="55.35" customHeight="1" x14ac:dyDescent="0.2">
      <c r="A99" s="292" t="s">
        <v>622</v>
      </c>
      <c r="B99" s="293" t="s">
        <v>86</v>
      </c>
      <c r="C99" s="281" t="s">
        <v>486</v>
      </c>
      <c r="D99" s="293" t="s">
        <v>431</v>
      </c>
      <c r="E99" s="281" t="s">
        <v>174</v>
      </c>
      <c r="F99" s="281"/>
      <c r="G99" s="281" t="s">
        <v>465</v>
      </c>
      <c r="H99" s="281" t="s">
        <v>118</v>
      </c>
      <c r="I99" s="281" t="s">
        <v>158</v>
      </c>
      <c r="J99" s="299" t="s">
        <v>158</v>
      </c>
      <c r="K99" s="281"/>
      <c r="L99" s="282">
        <f t="shared" si="4"/>
        <v>19</v>
      </c>
      <c r="M99" s="282">
        <f t="shared" si="3"/>
        <v>0</v>
      </c>
      <c r="N99" s="294"/>
      <c r="O99" s="282"/>
      <c r="P99" s="282">
        <v>19</v>
      </c>
      <c r="Q99" s="294"/>
      <c r="R99" s="294"/>
      <c r="S99" s="295"/>
      <c r="T99" s="282"/>
      <c r="U99" s="282"/>
      <c r="V99" s="282"/>
      <c r="W99" s="287"/>
      <c r="X99" s="298"/>
      <c r="Y99" s="285"/>
      <c r="Z99" s="290"/>
      <c r="AA99" s="290"/>
      <c r="AB99" s="297"/>
      <c r="AC99" s="289"/>
      <c r="AD99" s="291"/>
      <c r="AE99" s="291"/>
      <c r="AF99" s="291"/>
      <c r="AG99" s="291"/>
      <c r="AH99" s="707"/>
      <c r="AI99" s="364">
        <v>0.65</v>
      </c>
    </row>
    <row r="100" spans="1:35" s="234" customFormat="1" ht="55.35" customHeight="1" x14ac:dyDescent="0.2">
      <c r="A100" s="292" t="s">
        <v>989</v>
      </c>
      <c r="B100" s="293" t="s">
        <v>86</v>
      </c>
      <c r="C100" s="281" t="s">
        <v>741</v>
      </c>
      <c r="D100" s="293"/>
      <c r="E100" s="281" t="s">
        <v>308</v>
      </c>
      <c r="F100" s="281" t="s">
        <v>137</v>
      </c>
      <c r="G100" s="281" t="s">
        <v>417</v>
      </c>
      <c r="H100" s="281" t="s">
        <v>690</v>
      </c>
      <c r="I100" s="281"/>
      <c r="J100" s="281"/>
      <c r="K100" s="281"/>
      <c r="L100" s="282">
        <f t="shared" si="4"/>
        <v>1441</v>
      </c>
      <c r="M100" s="282">
        <f t="shared" si="3"/>
        <v>144</v>
      </c>
      <c r="N100" s="294"/>
      <c r="O100" s="282"/>
      <c r="P100" s="282"/>
      <c r="Q100" s="294"/>
      <c r="R100" s="294"/>
      <c r="S100" s="295"/>
      <c r="T100" s="282"/>
      <c r="U100" s="282"/>
      <c r="V100" s="282"/>
      <c r="W100" s="296">
        <v>144</v>
      </c>
      <c r="X100" s="300">
        <v>144</v>
      </c>
      <c r="Y100" s="300">
        <v>144</v>
      </c>
      <c r="Z100" s="300">
        <v>144</v>
      </c>
      <c r="AA100" s="300">
        <v>144</v>
      </c>
      <c r="AB100" s="300">
        <v>144</v>
      </c>
      <c r="AC100" s="300">
        <v>144</v>
      </c>
      <c r="AD100" s="300">
        <v>144</v>
      </c>
      <c r="AE100" s="300">
        <v>144</v>
      </c>
      <c r="AF100" s="300">
        <v>145</v>
      </c>
      <c r="AG100" s="300"/>
      <c r="AH100" s="707"/>
      <c r="AI100" s="365">
        <v>16.88</v>
      </c>
    </row>
    <row r="101" spans="1:35" s="234" customFormat="1" ht="55.35" customHeight="1" x14ac:dyDescent="0.2">
      <c r="A101" s="292" t="s">
        <v>904</v>
      </c>
      <c r="B101" s="293" t="s">
        <v>86</v>
      </c>
      <c r="C101" s="281" t="s">
        <v>741</v>
      </c>
      <c r="D101" s="293" t="s">
        <v>899</v>
      </c>
      <c r="E101" s="281"/>
      <c r="F101" s="281"/>
      <c r="G101" s="281" t="s">
        <v>417</v>
      </c>
      <c r="H101" s="281" t="s">
        <v>515</v>
      </c>
      <c r="I101" s="281"/>
      <c r="J101" s="281" t="s">
        <v>163</v>
      </c>
      <c r="K101" s="281"/>
      <c r="L101" s="282">
        <f t="shared" si="4"/>
        <v>4</v>
      </c>
      <c r="M101" s="282">
        <f t="shared" si="3"/>
        <v>4</v>
      </c>
      <c r="N101" s="294"/>
      <c r="O101" s="282"/>
      <c r="P101" s="282"/>
      <c r="Q101" s="294"/>
      <c r="R101" s="294"/>
      <c r="S101" s="295"/>
      <c r="T101" s="282"/>
      <c r="U101" s="282">
        <v>4</v>
      </c>
      <c r="V101" s="282"/>
      <c r="W101" s="296"/>
      <c r="X101" s="300"/>
      <c r="Y101" s="300"/>
      <c r="Z101" s="282"/>
      <c r="AA101" s="282"/>
      <c r="AB101" s="282"/>
      <c r="AC101" s="282"/>
      <c r="AD101" s="282"/>
      <c r="AE101" s="282"/>
      <c r="AF101" s="282"/>
      <c r="AG101" s="282"/>
      <c r="AH101" s="707"/>
      <c r="AI101" s="907"/>
    </row>
    <row r="102" spans="1:35" s="234" customFormat="1" ht="55.35" customHeight="1" x14ac:dyDescent="0.2">
      <c r="A102" s="292" t="s">
        <v>900</v>
      </c>
      <c r="B102" s="293" t="s">
        <v>86</v>
      </c>
      <c r="C102" s="281" t="s">
        <v>741</v>
      </c>
      <c r="D102" s="293" t="s">
        <v>901</v>
      </c>
      <c r="E102" s="281"/>
      <c r="F102" s="281"/>
      <c r="G102" s="281" t="s">
        <v>465</v>
      </c>
      <c r="H102" s="281" t="s">
        <v>515</v>
      </c>
      <c r="I102" s="281"/>
      <c r="J102" s="281" t="s">
        <v>160</v>
      </c>
      <c r="K102" s="281"/>
      <c r="L102" s="282">
        <f t="shared" si="4"/>
        <v>22</v>
      </c>
      <c r="M102" s="282">
        <f t="shared" si="3"/>
        <v>22</v>
      </c>
      <c r="N102" s="294"/>
      <c r="O102" s="282"/>
      <c r="P102" s="282"/>
      <c r="Q102" s="294"/>
      <c r="R102" s="294"/>
      <c r="S102" s="295"/>
      <c r="T102" s="282">
        <v>22</v>
      </c>
      <c r="U102" s="282"/>
      <c r="V102" s="282"/>
      <c r="W102" s="296"/>
      <c r="X102" s="300"/>
      <c r="Y102" s="300"/>
      <c r="Z102" s="282"/>
      <c r="AA102" s="282"/>
      <c r="AB102" s="282"/>
      <c r="AC102" s="282"/>
      <c r="AD102" s="282"/>
      <c r="AE102" s="282"/>
      <c r="AF102" s="282"/>
      <c r="AG102" s="282"/>
      <c r="AH102" s="707"/>
      <c r="AI102" s="907"/>
    </row>
    <row r="103" spans="1:35" s="234" customFormat="1" ht="55.35" customHeight="1" x14ac:dyDescent="0.2">
      <c r="A103" s="292" t="s">
        <v>718</v>
      </c>
      <c r="B103" s="293" t="s">
        <v>86</v>
      </c>
      <c r="C103" s="281" t="s">
        <v>741</v>
      </c>
      <c r="D103" s="293"/>
      <c r="E103" s="281" t="s">
        <v>308</v>
      </c>
      <c r="F103" s="281" t="s">
        <v>42</v>
      </c>
      <c r="G103" s="281" t="s">
        <v>417</v>
      </c>
      <c r="H103" s="281" t="s">
        <v>417</v>
      </c>
      <c r="I103" s="281"/>
      <c r="J103" s="281"/>
      <c r="K103" s="281"/>
      <c r="L103" s="282">
        <f t="shared" ref="L103:L134" si="5">SUM(N103:AG103)</f>
        <v>644</v>
      </c>
      <c r="M103" s="282">
        <f t="shared" si="3"/>
        <v>0</v>
      </c>
      <c r="N103" s="294"/>
      <c r="O103" s="282"/>
      <c r="P103" s="282"/>
      <c r="Q103" s="294"/>
      <c r="R103" s="294"/>
      <c r="S103" s="295"/>
      <c r="T103" s="284"/>
      <c r="U103" s="284"/>
      <c r="V103" s="284"/>
      <c r="W103" s="287"/>
      <c r="X103" s="288"/>
      <c r="Y103" s="284"/>
      <c r="Z103" s="289"/>
      <c r="AA103" s="290"/>
      <c r="AB103" s="290">
        <v>128</v>
      </c>
      <c r="AC103" s="290">
        <v>129</v>
      </c>
      <c r="AD103" s="290">
        <v>129</v>
      </c>
      <c r="AE103" s="290">
        <v>129</v>
      </c>
      <c r="AF103" s="290">
        <v>129</v>
      </c>
      <c r="AG103" s="289"/>
      <c r="AH103" s="707"/>
      <c r="AI103" s="368">
        <v>11.22</v>
      </c>
    </row>
    <row r="104" spans="1:35" s="234" customFormat="1" ht="55.35" customHeight="1" x14ac:dyDescent="0.2">
      <c r="A104" s="292" t="s">
        <v>706</v>
      </c>
      <c r="B104" s="293" t="s">
        <v>86</v>
      </c>
      <c r="C104" s="281" t="s">
        <v>741</v>
      </c>
      <c r="D104" s="293" t="s">
        <v>582</v>
      </c>
      <c r="E104" s="281" t="s">
        <v>583</v>
      </c>
      <c r="F104" s="281" t="s">
        <v>42</v>
      </c>
      <c r="G104" s="281" t="s">
        <v>417</v>
      </c>
      <c r="H104" s="281" t="s">
        <v>515</v>
      </c>
      <c r="I104" s="281"/>
      <c r="J104" s="281" t="s">
        <v>160</v>
      </c>
      <c r="K104" s="281"/>
      <c r="L104" s="282">
        <f t="shared" si="5"/>
        <v>457</v>
      </c>
      <c r="M104" s="282">
        <f t="shared" si="3"/>
        <v>457</v>
      </c>
      <c r="N104" s="294"/>
      <c r="O104" s="282"/>
      <c r="P104" s="282"/>
      <c r="Q104" s="294"/>
      <c r="R104" s="294"/>
      <c r="S104" s="295"/>
      <c r="T104" s="282"/>
      <c r="U104" s="282">
        <v>152</v>
      </c>
      <c r="V104" s="282">
        <v>152</v>
      </c>
      <c r="W104" s="287">
        <v>153</v>
      </c>
      <c r="X104" s="288"/>
      <c r="Y104" s="284"/>
      <c r="Z104" s="289"/>
      <c r="AA104" s="290"/>
      <c r="AB104" s="290"/>
      <c r="AC104" s="289"/>
      <c r="AD104" s="291"/>
      <c r="AE104" s="291"/>
      <c r="AF104" s="291"/>
      <c r="AG104" s="291"/>
      <c r="AH104" s="707"/>
      <c r="AI104" s="364">
        <v>1.34</v>
      </c>
    </row>
    <row r="105" spans="1:35" s="234" customFormat="1" ht="55.35" customHeight="1" x14ac:dyDescent="0.2">
      <c r="A105" s="292" t="s">
        <v>796</v>
      </c>
      <c r="B105" s="293" t="s">
        <v>86</v>
      </c>
      <c r="C105" s="281" t="s">
        <v>741</v>
      </c>
      <c r="D105" s="293"/>
      <c r="E105" s="281" t="s">
        <v>613</v>
      </c>
      <c r="F105" s="281"/>
      <c r="G105" s="281" t="s">
        <v>417</v>
      </c>
      <c r="H105" s="281" t="s">
        <v>627</v>
      </c>
      <c r="I105" s="281"/>
      <c r="J105" s="281" t="s">
        <v>163</v>
      </c>
      <c r="K105" s="281"/>
      <c r="L105" s="282">
        <f t="shared" si="5"/>
        <v>948</v>
      </c>
      <c r="M105" s="282">
        <f t="shared" si="3"/>
        <v>316</v>
      </c>
      <c r="N105" s="294"/>
      <c r="O105" s="282"/>
      <c r="P105" s="282"/>
      <c r="Q105" s="294"/>
      <c r="R105" s="294"/>
      <c r="S105" s="295"/>
      <c r="T105" s="282"/>
      <c r="U105" s="282"/>
      <c r="V105" s="282">
        <v>158</v>
      </c>
      <c r="W105" s="287">
        <v>158</v>
      </c>
      <c r="X105" s="288">
        <v>158</v>
      </c>
      <c r="Y105" s="288">
        <v>158</v>
      </c>
      <c r="Z105" s="288">
        <v>158</v>
      </c>
      <c r="AA105" s="288">
        <v>158</v>
      </c>
      <c r="AB105" s="288"/>
      <c r="AC105" s="288"/>
      <c r="AD105" s="291"/>
      <c r="AE105" s="291"/>
      <c r="AF105" s="291"/>
      <c r="AG105" s="291"/>
      <c r="AH105" s="707"/>
      <c r="AI105" s="364">
        <v>5.13</v>
      </c>
    </row>
    <row r="106" spans="1:35" s="234" customFormat="1" ht="55.35" customHeight="1" x14ac:dyDescent="0.2">
      <c r="A106" s="292" t="s">
        <v>892</v>
      </c>
      <c r="B106" s="293" t="s">
        <v>86</v>
      </c>
      <c r="C106" s="281" t="s">
        <v>741</v>
      </c>
      <c r="D106" s="293"/>
      <c r="E106" s="281"/>
      <c r="F106" s="281"/>
      <c r="G106" s="281" t="s">
        <v>417</v>
      </c>
      <c r="H106" s="281" t="s">
        <v>472</v>
      </c>
      <c r="I106" s="281"/>
      <c r="J106" s="281"/>
      <c r="K106" s="281"/>
      <c r="L106" s="282">
        <f t="shared" si="5"/>
        <v>343</v>
      </c>
      <c r="M106" s="282">
        <f t="shared" si="3"/>
        <v>171</v>
      </c>
      <c r="N106" s="294"/>
      <c r="O106" s="282"/>
      <c r="P106" s="282"/>
      <c r="Q106" s="294"/>
      <c r="R106" s="294"/>
      <c r="S106" s="295"/>
      <c r="T106" s="282"/>
      <c r="U106" s="282"/>
      <c r="V106" s="282"/>
      <c r="W106" s="287">
        <v>171</v>
      </c>
      <c r="X106" s="288">
        <v>172</v>
      </c>
      <c r="Y106" s="288"/>
      <c r="Z106" s="288"/>
      <c r="AA106" s="291"/>
      <c r="AB106" s="291"/>
      <c r="AC106" s="291"/>
      <c r="AD106" s="291"/>
      <c r="AE106" s="291"/>
      <c r="AF106" s="291"/>
      <c r="AG106" s="291"/>
      <c r="AH106" s="707"/>
      <c r="AI106" s="364"/>
    </row>
    <row r="107" spans="1:35" s="234" customFormat="1" ht="55.35" customHeight="1" x14ac:dyDescent="0.2">
      <c r="A107" s="292" t="s">
        <v>844</v>
      </c>
      <c r="B107" s="293" t="s">
        <v>86</v>
      </c>
      <c r="C107" s="281" t="s">
        <v>741</v>
      </c>
      <c r="D107" s="293"/>
      <c r="E107" s="281" t="s">
        <v>795</v>
      </c>
      <c r="F107" s="281"/>
      <c r="G107" s="281" t="s">
        <v>417</v>
      </c>
      <c r="H107" s="281" t="s">
        <v>515</v>
      </c>
      <c r="I107" s="281"/>
      <c r="J107" s="281" t="s">
        <v>162</v>
      </c>
      <c r="K107" s="281"/>
      <c r="L107" s="282">
        <f t="shared" si="5"/>
        <v>196</v>
      </c>
      <c r="M107" s="282">
        <f t="shared" si="3"/>
        <v>196</v>
      </c>
      <c r="N107" s="294"/>
      <c r="O107" s="282"/>
      <c r="P107" s="282"/>
      <c r="Q107" s="294"/>
      <c r="R107" s="294"/>
      <c r="S107" s="295"/>
      <c r="T107" s="282"/>
      <c r="U107" s="282">
        <v>196</v>
      </c>
      <c r="V107" s="282"/>
      <c r="W107" s="287"/>
      <c r="X107" s="288"/>
      <c r="Y107" s="288"/>
      <c r="Z107" s="288"/>
      <c r="AA107" s="298"/>
      <c r="AB107" s="290"/>
      <c r="AC107" s="289"/>
      <c r="AD107" s="291"/>
      <c r="AE107" s="291"/>
      <c r="AF107" s="291"/>
      <c r="AG107" s="291"/>
      <c r="AH107" s="707"/>
      <c r="AI107" s="364"/>
    </row>
    <row r="108" spans="1:35" s="234" customFormat="1" ht="55.35" customHeight="1" x14ac:dyDescent="0.2">
      <c r="A108" s="292" t="s">
        <v>990</v>
      </c>
      <c r="B108" s="293" t="s">
        <v>86</v>
      </c>
      <c r="C108" s="281" t="s">
        <v>741</v>
      </c>
      <c r="D108" s="293" t="s">
        <v>424</v>
      </c>
      <c r="E108" s="281" t="s">
        <v>423</v>
      </c>
      <c r="F108" s="281" t="s">
        <v>425</v>
      </c>
      <c r="G108" s="281" t="s">
        <v>417</v>
      </c>
      <c r="H108" s="314" t="s">
        <v>113</v>
      </c>
      <c r="I108" s="314" t="s">
        <v>156</v>
      </c>
      <c r="J108" s="314" t="s">
        <v>154</v>
      </c>
      <c r="K108" s="281"/>
      <c r="L108" s="282">
        <f t="shared" si="5"/>
        <v>317</v>
      </c>
      <c r="M108" s="282">
        <f t="shared" ref="M108:M163" si="6">SUM(S108:W108)</f>
        <v>245</v>
      </c>
      <c r="N108" s="294"/>
      <c r="O108" s="282"/>
      <c r="P108" s="282">
        <v>72</v>
      </c>
      <c r="Q108" s="294"/>
      <c r="R108" s="294"/>
      <c r="S108" s="295">
        <v>122</v>
      </c>
      <c r="T108" s="282">
        <v>123</v>
      </c>
      <c r="U108" s="282"/>
      <c r="V108" s="282"/>
      <c r="W108" s="287"/>
      <c r="X108" s="288"/>
      <c r="Y108" s="284"/>
      <c r="Z108" s="289"/>
      <c r="AA108" s="290"/>
      <c r="AB108" s="290"/>
      <c r="AC108" s="289"/>
      <c r="AD108" s="291"/>
      <c r="AE108" s="291"/>
      <c r="AF108" s="291"/>
      <c r="AG108" s="291"/>
      <c r="AH108" s="707"/>
      <c r="AI108" s="364">
        <v>1.33</v>
      </c>
    </row>
    <row r="109" spans="1:35" s="234" customFormat="1" ht="55.35" customHeight="1" x14ac:dyDescent="0.2">
      <c r="A109" s="974" t="s">
        <v>705</v>
      </c>
      <c r="B109" s="293" t="s">
        <v>86</v>
      </c>
      <c r="C109" s="281" t="s">
        <v>741</v>
      </c>
      <c r="D109" s="293" t="s">
        <v>683</v>
      </c>
      <c r="E109" s="281" t="s">
        <v>174</v>
      </c>
      <c r="F109" s="281" t="s">
        <v>168</v>
      </c>
      <c r="G109" s="281" t="s">
        <v>417</v>
      </c>
      <c r="H109" s="281" t="s">
        <v>417</v>
      </c>
      <c r="I109" s="281"/>
      <c r="J109" s="281"/>
      <c r="K109" s="281"/>
      <c r="L109" s="282">
        <f t="shared" si="5"/>
        <v>153</v>
      </c>
      <c r="M109" s="282">
        <f t="shared" si="6"/>
        <v>0</v>
      </c>
      <c r="N109" s="285"/>
      <c r="O109" s="282"/>
      <c r="P109" s="282"/>
      <c r="Q109" s="285"/>
      <c r="R109" s="285"/>
      <c r="S109" s="286"/>
      <c r="T109" s="284"/>
      <c r="U109" s="284"/>
      <c r="V109" s="284"/>
      <c r="W109" s="287"/>
      <c r="X109" s="286">
        <v>30</v>
      </c>
      <c r="Y109" s="288">
        <v>30</v>
      </c>
      <c r="Z109" s="284">
        <v>31</v>
      </c>
      <c r="AA109" s="289">
        <v>31</v>
      </c>
      <c r="AB109" s="289">
        <v>31</v>
      </c>
      <c r="AC109" s="291"/>
      <c r="AD109" s="291"/>
      <c r="AE109" s="291"/>
      <c r="AF109" s="886"/>
      <c r="AG109" s="289"/>
      <c r="AH109" s="707"/>
      <c r="AI109" s="364">
        <v>0.63</v>
      </c>
    </row>
    <row r="110" spans="1:35" s="234" customFormat="1" ht="55.35" customHeight="1" x14ac:dyDescent="0.2">
      <c r="A110" s="504" t="s">
        <v>646</v>
      </c>
      <c r="B110" s="506" t="s">
        <v>629</v>
      </c>
      <c r="C110" s="506" t="s">
        <v>486</v>
      </c>
      <c r="D110" s="507"/>
      <c r="E110" s="508"/>
      <c r="F110" s="508"/>
      <c r="G110" s="508" t="s">
        <v>122</v>
      </c>
      <c r="H110" s="508" t="s">
        <v>116</v>
      </c>
      <c r="I110" s="508"/>
      <c r="J110" s="508"/>
      <c r="K110" s="508"/>
      <c r="L110" s="509">
        <f t="shared" si="5"/>
        <v>0</v>
      </c>
      <c r="M110" s="509">
        <f t="shared" si="6"/>
        <v>0</v>
      </c>
      <c r="N110" s="514"/>
      <c r="O110" s="515"/>
      <c r="P110" s="515"/>
      <c r="Q110" s="513"/>
      <c r="R110" s="513"/>
      <c r="S110" s="516"/>
      <c r="T110" s="511"/>
      <c r="U110" s="511"/>
      <c r="V110" s="511"/>
      <c r="W110" s="534"/>
      <c r="X110" s="518"/>
      <c r="Y110" s="519"/>
      <c r="Z110" s="520"/>
      <c r="AA110" s="520"/>
      <c r="AB110" s="521"/>
      <c r="AC110" s="520"/>
      <c r="AD110" s="522"/>
      <c r="AE110" s="522"/>
      <c r="AF110" s="522"/>
      <c r="AG110" s="899"/>
      <c r="AH110" s="708"/>
      <c r="AI110" s="523">
        <v>0</v>
      </c>
    </row>
    <row r="111" spans="1:35" s="234" customFormat="1" ht="55.35" customHeight="1" x14ac:dyDescent="0.2">
      <c r="A111" s="504" t="s">
        <v>647</v>
      </c>
      <c r="B111" s="506" t="s">
        <v>629</v>
      </c>
      <c r="C111" s="506" t="s">
        <v>486</v>
      </c>
      <c r="D111" s="507"/>
      <c r="E111" s="508"/>
      <c r="F111" s="508"/>
      <c r="G111" s="508" t="s">
        <v>122</v>
      </c>
      <c r="H111" s="508" t="s">
        <v>116</v>
      </c>
      <c r="I111" s="508"/>
      <c r="J111" s="508"/>
      <c r="K111" s="508"/>
      <c r="L111" s="509">
        <f t="shared" si="5"/>
        <v>0</v>
      </c>
      <c r="M111" s="509">
        <f t="shared" si="6"/>
        <v>0</v>
      </c>
      <c r="N111" s="514"/>
      <c r="O111" s="515"/>
      <c r="P111" s="515"/>
      <c r="Q111" s="513"/>
      <c r="R111" s="513"/>
      <c r="S111" s="516"/>
      <c r="T111" s="511"/>
      <c r="U111" s="511"/>
      <c r="V111" s="511"/>
      <c r="W111" s="534"/>
      <c r="X111" s="518"/>
      <c r="Y111" s="519"/>
      <c r="Z111" s="520"/>
      <c r="AA111" s="520"/>
      <c r="AB111" s="521"/>
      <c r="AC111" s="520"/>
      <c r="AD111" s="522"/>
      <c r="AE111" s="522"/>
      <c r="AF111" s="522"/>
      <c r="AG111" s="522"/>
      <c r="AH111" s="708"/>
      <c r="AI111" s="523">
        <v>0</v>
      </c>
    </row>
    <row r="112" spans="1:35" s="234" customFormat="1" ht="55.35" customHeight="1" x14ac:dyDescent="0.2">
      <c r="A112" s="504" t="s">
        <v>846</v>
      </c>
      <c r="B112" s="507" t="s">
        <v>86</v>
      </c>
      <c r="C112" s="507" t="s">
        <v>741</v>
      </c>
      <c r="D112" s="507"/>
      <c r="E112" s="508" t="s">
        <v>308</v>
      </c>
      <c r="F112" s="508" t="s">
        <v>42</v>
      </c>
      <c r="G112" s="508" t="s">
        <v>417</v>
      </c>
      <c r="H112" s="508" t="s">
        <v>417</v>
      </c>
      <c r="I112" s="508"/>
      <c r="J112" s="508"/>
      <c r="K112" s="508"/>
      <c r="L112" s="511">
        <f t="shared" si="5"/>
        <v>848</v>
      </c>
      <c r="M112" s="511">
        <f t="shared" si="6"/>
        <v>0</v>
      </c>
      <c r="N112" s="513"/>
      <c r="O112" s="524"/>
      <c r="P112" s="524"/>
      <c r="Q112" s="513"/>
      <c r="R112" s="513"/>
      <c r="S112" s="516"/>
      <c r="T112" s="511"/>
      <c r="U112" s="511"/>
      <c r="V112" s="511"/>
      <c r="W112" s="534"/>
      <c r="X112" s="533">
        <v>18</v>
      </c>
      <c r="Y112" s="518">
        <v>18</v>
      </c>
      <c r="Z112" s="519">
        <v>18</v>
      </c>
      <c r="AA112" s="520">
        <v>19</v>
      </c>
      <c r="AB112" s="520">
        <v>19</v>
      </c>
      <c r="AC112" s="521">
        <v>151</v>
      </c>
      <c r="AD112" s="520">
        <v>151</v>
      </c>
      <c r="AE112" s="522">
        <v>151</v>
      </c>
      <c r="AF112" s="522">
        <v>151</v>
      </c>
      <c r="AG112" s="887">
        <v>152</v>
      </c>
      <c r="AH112" s="708"/>
      <c r="AI112" s="523">
        <v>18.8</v>
      </c>
    </row>
    <row r="113" spans="1:35" s="234" customFormat="1" ht="55.35" customHeight="1" x14ac:dyDescent="0.2">
      <c r="A113" s="504" t="s">
        <v>662</v>
      </c>
      <c r="B113" s="507" t="s">
        <v>86</v>
      </c>
      <c r="C113" s="507" t="s">
        <v>486</v>
      </c>
      <c r="D113" s="507"/>
      <c r="E113" s="508" t="s">
        <v>404</v>
      </c>
      <c r="F113" s="508" t="s">
        <v>405</v>
      </c>
      <c r="G113" s="508" t="s">
        <v>465</v>
      </c>
      <c r="H113" s="508" t="s">
        <v>118</v>
      </c>
      <c r="I113" s="508" t="s">
        <v>158</v>
      </c>
      <c r="J113" s="508" t="s">
        <v>158</v>
      </c>
      <c r="K113" s="508"/>
      <c r="L113" s="511">
        <f t="shared" si="5"/>
        <v>158</v>
      </c>
      <c r="M113" s="511">
        <f t="shared" si="6"/>
        <v>0</v>
      </c>
      <c r="N113" s="513"/>
      <c r="O113" s="524"/>
      <c r="P113" s="524">
        <v>158</v>
      </c>
      <c r="Q113" s="513"/>
      <c r="R113" s="513"/>
      <c r="S113" s="516"/>
      <c r="T113" s="511"/>
      <c r="U113" s="511"/>
      <c r="V113" s="511"/>
      <c r="W113" s="534"/>
      <c r="X113" s="518"/>
      <c r="Y113" s="519"/>
      <c r="Z113" s="520"/>
      <c r="AA113" s="520"/>
      <c r="AB113" s="521"/>
      <c r="AC113" s="520"/>
      <c r="AD113" s="522"/>
      <c r="AE113" s="522"/>
      <c r="AF113" s="522"/>
      <c r="AG113" s="522"/>
      <c r="AH113" s="708"/>
      <c r="AI113" s="523">
        <v>0.66</v>
      </c>
    </row>
    <row r="114" spans="1:35" s="234" customFormat="1" ht="55.35" customHeight="1" x14ac:dyDescent="0.2">
      <c r="A114" s="973" t="s">
        <v>847</v>
      </c>
      <c r="B114" s="507" t="s">
        <v>86</v>
      </c>
      <c r="C114" s="508" t="s">
        <v>738</v>
      </c>
      <c r="D114" s="507"/>
      <c r="E114" s="508" t="s">
        <v>90</v>
      </c>
      <c r="F114" s="508"/>
      <c r="G114" s="508" t="s">
        <v>417</v>
      </c>
      <c r="H114" s="510" t="s">
        <v>417</v>
      </c>
      <c r="I114" s="508"/>
      <c r="J114" s="508"/>
      <c r="K114" s="508"/>
      <c r="L114" s="511">
        <f t="shared" si="5"/>
        <v>596</v>
      </c>
      <c r="M114" s="511">
        <f t="shared" si="6"/>
        <v>0</v>
      </c>
      <c r="N114" s="513"/>
      <c r="O114" s="524"/>
      <c r="P114" s="524"/>
      <c r="Q114" s="513"/>
      <c r="R114" s="513"/>
      <c r="S114" s="516"/>
      <c r="T114" s="511"/>
      <c r="U114" s="511"/>
      <c r="V114" s="511"/>
      <c r="W114" s="517"/>
      <c r="X114" s="516">
        <v>119</v>
      </c>
      <c r="Y114" s="525">
        <v>119</v>
      </c>
      <c r="Z114" s="525">
        <v>119</v>
      </c>
      <c r="AA114" s="525">
        <v>119</v>
      </c>
      <c r="AB114" s="525">
        <v>120</v>
      </c>
      <c r="AC114" s="511"/>
      <c r="AD114" s="525"/>
      <c r="AE114" s="525"/>
      <c r="AF114" s="888"/>
      <c r="AG114" s="511"/>
      <c r="AH114" s="708"/>
      <c r="AI114" s="526">
        <v>7.01</v>
      </c>
    </row>
    <row r="115" spans="1:35" s="234" customFormat="1" ht="55.35" customHeight="1" x14ac:dyDescent="0.2">
      <c r="A115" s="505" t="s">
        <v>644</v>
      </c>
      <c r="B115" s="507" t="s">
        <v>86</v>
      </c>
      <c r="C115" s="508" t="s">
        <v>486</v>
      </c>
      <c r="D115" s="507"/>
      <c r="E115" s="507" t="s">
        <v>308</v>
      </c>
      <c r="F115" s="508"/>
      <c r="G115" s="508" t="s">
        <v>122</v>
      </c>
      <c r="H115" s="508" t="s">
        <v>116</v>
      </c>
      <c r="I115" s="508"/>
      <c r="J115" s="508"/>
      <c r="K115" s="508"/>
      <c r="L115" s="511">
        <f t="shared" si="5"/>
        <v>0</v>
      </c>
      <c r="M115" s="511">
        <f t="shared" si="6"/>
        <v>0</v>
      </c>
      <c r="N115" s="524"/>
      <c r="O115" s="524"/>
      <c r="P115" s="524"/>
      <c r="Q115" s="524"/>
      <c r="R115" s="524"/>
      <c r="S115" s="533"/>
      <c r="T115" s="511"/>
      <c r="U115" s="519"/>
      <c r="V115" s="519"/>
      <c r="W115" s="534"/>
      <c r="X115" s="518"/>
      <c r="Y115" s="519"/>
      <c r="Z115" s="520"/>
      <c r="AA115" s="520"/>
      <c r="AB115" s="521"/>
      <c r="AC115" s="521"/>
      <c r="AD115" s="520"/>
      <c r="AE115" s="520"/>
      <c r="AF115" s="522"/>
      <c r="AG115" s="899"/>
      <c r="AH115" s="708"/>
      <c r="AI115" s="523">
        <v>13.48</v>
      </c>
    </row>
    <row r="116" spans="1:35" s="234" customFormat="1" ht="55.35" customHeight="1" x14ac:dyDescent="0.2">
      <c r="A116" s="505" t="s">
        <v>645</v>
      </c>
      <c r="B116" s="507" t="s">
        <v>86</v>
      </c>
      <c r="C116" s="506" t="s">
        <v>486</v>
      </c>
      <c r="D116" s="507"/>
      <c r="E116" s="507" t="s">
        <v>308</v>
      </c>
      <c r="F116" s="508"/>
      <c r="G116" s="508" t="s">
        <v>122</v>
      </c>
      <c r="H116" s="508" t="s">
        <v>116</v>
      </c>
      <c r="I116" s="508"/>
      <c r="J116" s="508"/>
      <c r="K116" s="508"/>
      <c r="L116" s="509">
        <f t="shared" si="5"/>
        <v>0</v>
      </c>
      <c r="M116" s="509">
        <f t="shared" si="6"/>
        <v>0</v>
      </c>
      <c r="N116" s="515"/>
      <c r="O116" s="515"/>
      <c r="P116" s="515"/>
      <c r="Q116" s="524"/>
      <c r="R116" s="524"/>
      <c r="S116" s="533"/>
      <c r="T116" s="511"/>
      <c r="U116" s="519"/>
      <c r="V116" s="519"/>
      <c r="W116" s="534"/>
      <c r="X116" s="518"/>
      <c r="Y116" s="519"/>
      <c r="Z116" s="520"/>
      <c r="AA116" s="520"/>
      <c r="AB116" s="535"/>
      <c r="AC116" s="520"/>
      <c r="AD116" s="522"/>
      <c r="AE116" s="522"/>
      <c r="AF116" s="522"/>
      <c r="AG116" s="522"/>
      <c r="AH116" s="708"/>
      <c r="AI116" s="523">
        <v>0</v>
      </c>
    </row>
    <row r="117" spans="1:35" s="234" customFormat="1" ht="55.35" customHeight="1" x14ac:dyDescent="0.2">
      <c r="A117" s="970" t="s">
        <v>794</v>
      </c>
      <c r="B117" s="512" t="s">
        <v>86</v>
      </c>
      <c r="C117" s="507" t="s">
        <v>741</v>
      </c>
      <c r="D117" s="512" t="s">
        <v>579</v>
      </c>
      <c r="E117" s="512" t="s">
        <v>378</v>
      </c>
      <c r="F117" s="506" t="s">
        <v>580</v>
      </c>
      <c r="G117" s="506" t="s">
        <v>417</v>
      </c>
      <c r="H117" s="506" t="s">
        <v>118</v>
      </c>
      <c r="I117" s="506" t="s">
        <v>160</v>
      </c>
      <c r="J117" s="506" t="s">
        <v>159</v>
      </c>
      <c r="K117" s="506"/>
      <c r="L117" s="509">
        <f t="shared" si="5"/>
        <v>7</v>
      </c>
      <c r="M117" s="509">
        <f t="shared" si="6"/>
        <v>0</v>
      </c>
      <c r="N117" s="515"/>
      <c r="O117" s="515"/>
      <c r="P117" s="515"/>
      <c r="Q117" s="515"/>
      <c r="R117" s="909">
        <v>7</v>
      </c>
      <c r="S117" s="536"/>
      <c r="T117" s="528"/>
      <c r="U117" s="528"/>
      <c r="V117" s="528"/>
      <c r="W117" s="537"/>
      <c r="X117" s="527"/>
      <c r="Y117" s="528"/>
      <c r="Z117" s="529"/>
      <c r="AA117" s="529"/>
      <c r="AB117" s="530"/>
      <c r="AC117" s="529"/>
      <c r="AD117" s="531"/>
      <c r="AE117" s="531"/>
      <c r="AF117" s="531"/>
      <c r="AG117" s="531"/>
      <c r="AH117" s="708"/>
      <c r="AI117" s="532">
        <v>0.02</v>
      </c>
    </row>
    <row r="118" spans="1:35" s="234" customFormat="1" ht="55.35" customHeight="1" x14ac:dyDescent="0.2">
      <c r="A118" s="504" t="s">
        <v>478</v>
      </c>
      <c r="B118" s="507" t="s">
        <v>86</v>
      </c>
      <c r="C118" s="507" t="s">
        <v>486</v>
      </c>
      <c r="D118" s="507" t="s">
        <v>161</v>
      </c>
      <c r="E118" s="507" t="s">
        <v>479</v>
      </c>
      <c r="F118" s="508" t="s">
        <v>455</v>
      </c>
      <c r="G118" s="508" t="s">
        <v>122</v>
      </c>
      <c r="H118" s="508" t="s">
        <v>118</v>
      </c>
      <c r="I118" s="508"/>
      <c r="J118" s="508"/>
      <c r="K118" s="508"/>
      <c r="L118" s="511">
        <f t="shared" si="5"/>
        <v>6</v>
      </c>
      <c r="M118" s="511">
        <f t="shared" si="6"/>
        <v>0</v>
      </c>
      <c r="N118" s="519">
        <v>6</v>
      </c>
      <c r="O118" s="524"/>
      <c r="P118" s="524"/>
      <c r="Q118" s="524"/>
      <c r="R118" s="524"/>
      <c r="S118" s="533"/>
      <c r="T118" s="519"/>
      <c r="U118" s="519"/>
      <c r="V118" s="519"/>
      <c r="W118" s="534"/>
      <c r="X118" s="518"/>
      <c r="Y118" s="519"/>
      <c r="Z118" s="520"/>
      <c r="AA118" s="520"/>
      <c r="AB118" s="521"/>
      <c r="AC118" s="520"/>
      <c r="AD118" s="522"/>
      <c r="AE118" s="522"/>
      <c r="AF118" s="522"/>
      <c r="AG118" s="522"/>
      <c r="AH118" s="708"/>
      <c r="AI118" s="523">
        <v>0.37</v>
      </c>
    </row>
    <row r="119" spans="1:35" s="234" customFormat="1" ht="55.35" customHeight="1" x14ac:dyDescent="0.2">
      <c r="A119" s="504" t="s">
        <v>593</v>
      </c>
      <c r="B119" s="507" t="s">
        <v>630</v>
      </c>
      <c r="C119" s="507" t="s">
        <v>630</v>
      </c>
      <c r="D119" s="507" t="s">
        <v>143</v>
      </c>
      <c r="E119" s="508" t="s">
        <v>142</v>
      </c>
      <c r="F119" s="508"/>
      <c r="G119" s="508" t="s">
        <v>857</v>
      </c>
      <c r="H119" s="510" t="s">
        <v>534</v>
      </c>
      <c r="I119" s="508"/>
      <c r="J119" s="508" t="s">
        <v>160</v>
      </c>
      <c r="K119" s="508"/>
      <c r="L119" s="511">
        <f t="shared" si="5"/>
        <v>70</v>
      </c>
      <c r="M119" s="511">
        <f t="shared" si="6"/>
        <v>70</v>
      </c>
      <c r="N119" s="513"/>
      <c r="O119" s="524"/>
      <c r="P119" s="524"/>
      <c r="Q119" s="524"/>
      <c r="R119" s="524"/>
      <c r="S119" s="516"/>
      <c r="T119" s="511">
        <v>70</v>
      </c>
      <c r="U119" s="511"/>
      <c r="V119" s="511"/>
      <c r="W119" s="534"/>
      <c r="X119" s="518"/>
      <c r="Y119" s="519"/>
      <c r="Z119" s="520"/>
      <c r="AA119" s="521"/>
      <c r="AB119" s="521"/>
      <c r="AC119" s="520"/>
      <c r="AD119" s="522"/>
      <c r="AE119" s="522"/>
      <c r="AF119" s="522"/>
      <c r="AG119" s="894"/>
      <c r="AH119" s="708"/>
      <c r="AI119" s="523">
        <v>0.27</v>
      </c>
    </row>
    <row r="120" spans="1:35" s="234" customFormat="1" ht="55.35" customHeight="1" x14ac:dyDescent="0.2">
      <c r="A120" s="504" t="s">
        <v>913</v>
      </c>
      <c r="B120" s="507" t="s">
        <v>630</v>
      </c>
      <c r="C120" s="507" t="s">
        <v>630</v>
      </c>
      <c r="D120" s="507" t="s">
        <v>914</v>
      </c>
      <c r="E120" s="508" t="s">
        <v>915</v>
      </c>
      <c r="F120" s="508" t="s">
        <v>916</v>
      </c>
      <c r="G120" s="508" t="s">
        <v>481</v>
      </c>
      <c r="H120" s="510" t="s">
        <v>515</v>
      </c>
      <c r="I120" s="508"/>
      <c r="J120" s="508" t="s">
        <v>164</v>
      </c>
      <c r="K120" s="508"/>
      <c r="L120" s="511">
        <f t="shared" si="5"/>
        <v>74</v>
      </c>
      <c r="M120" s="511">
        <f t="shared" si="6"/>
        <v>74</v>
      </c>
      <c r="N120" s="513"/>
      <c r="O120" s="524"/>
      <c r="P120" s="524"/>
      <c r="Q120" s="524"/>
      <c r="R120" s="524"/>
      <c r="S120" s="516"/>
      <c r="T120" s="511"/>
      <c r="U120" s="511"/>
      <c r="V120" s="511">
        <v>74</v>
      </c>
      <c r="W120" s="534"/>
      <c r="X120" s="518"/>
      <c r="Y120" s="518"/>
      <c r="Z120" s="520"/>
      <c r="AA120" s="521"/>
      <c r="AB120" s="521"/>
      <c r="AC120" s="520"/>
      <c r="AD120" s="522"/>
      <c r="AE120" s="522"/>
      <c r="AF120" s="520"/>
      <c r="AG120" s="520"/>
      <c r="AH120" s="708"/>
      <c r="AI120" s="523"/>
    </row>
    <row r="121" spans="1:35" s="234" customFormat="1" ht="55.35" customHeight="1" x14ac:dyDescent="0.2">
      <c r="A121" s="504" t="s">
        <v>994</v>
      </c>
      <c r="B121" s="507" t="s">
        <v>630</v>
      </c>
      <c r="C121" s="508" t="s">
        <v>630</v>
      </c>
      <c r="D121" s="507" t="s">
        <v>397</v>
      </c>
      <c r="E121" s="508" t="s">
        <v>292</v>
      </c>
      <c r="F121" s="508" t="s">
        <v>42</v>
      </c>
      <c r="G121" s="508" t="s">
        <v>417</v>
      </c>
      <c r="H121" s="508" t="s">
        <v>417</v>
      </c>
      <c r="I121" s="508"/>
      <c r="J121" s="508" t="s">
        <v>156</v>
      </c>
      <c r="K121" s="508"/>
      <c r="L121" s="511">
        <f t="shared" si="5"/>
        <v>319</v>
      </c>
      <c r="M121" s="511">
        <f t="shared" si="6"/>
        <v>0</v>
      </c>
      <c r="N121" s="513"/>
      <c r="O121" s="524"/>
      <c r="P121" s="524"/>
      <c r="Q121" s="513"/>
      <c r="R121" s="513"/>
      <c r="S121" s="516"/>
      <c r="T121" s="511"/>
      <c r="U121" s="511"/>
      <c r="V121" s="511"/>
      <c r="W121" s="534"/>
      <c r="X121" s="533">
        <v>63</v>
      </c>
      <c r="Y121" s="518">
        <v>64</v>
      </c>
      <c r="Z121" s="519">
        <v>64</v>
      </c>
      <c r="AA121" s="520">
        <v>64</v>
      </c>
      <c r="AB121" s="520">
        <v>64</v>
      </c>
      <c r="AC121" s="520"/>
      <c r="AD121" s="522"/>
      <c r="AE121" s="522"/>
      <c r="AF121" s="887"/>
      <c r="AG121" s="520"/>
      <c r="AH121" s="708"/>
      <c r="AI121" s="523">
        <v>3.3</v>
      </c>
    </row>
    <row r="122" spans="1:35" s="234" customFormat="1" ht="55.35" customHeight="1" x14ac:dyDescent="0.2">
      <c r="A122" s="504" t="s">
        <v>643</v>
      </c>
      <c r="B122" s="507" t="s">
        <v>630</v>
      </c>
      <c r="C122" s="508" t="s">
        <v>630</v>
      </c>
      <c r="D122" s="507"/>
      <c r="E122" s="507" t="s">
        <v>308</v>
      </c>
      <c r="F122" s="508"/>
      <c r="G122" s="508" t="s">
        <v>122</v>
      </c>
      <c r="H122" s="508" t="s">
        <v>116</v>
      </c>
      <c r="I122" s="508"/>
      <c r="J122" s="508"/>
      <c r="K122" s="508"/>
      <c r="L122" s="511">
        <f t="shared" si="5"/>
        <v>16</v>
      </c>
      <c r="M122" s="511">
        <f t="shared" si="6"/>
        <v>0</v>
      </c>
      <c r="N122" s="524"/>
      <c r="O122" s="524"/>
      <c r="P122" s="524"/>
      <c r="Q122" s="524"/>
      <c r="R122" s="524"/>
      <c r="S122" s="533"/>
      <c r="T122" s="519"/>
      <c r="U122" s="519"/>
      <c r="V122" s="519"/>
      <c r="W122" s="534"/>
      <c r="X122" s="518"/>
      <c r="Y122" s="519"/>
      <c r="Z122" s="520"/>
      <c r="AA122" s="520"/>
      <c r="AB122" s="520">
        <v>2</v>
      </c>
      <c r="AC122" s="521">
        <v>2</v>
      </c>
      <c r="AD122" s="520">
        <v>3</v>
      </c>
      <c r="AE122" s="522">
        <v>3</v>
      </c>
      <c r="AF122" s="522">
        <v>3</v>
      </c>
      <c r="AG122" s="522">
        <v>3</v>
      </c>
      <c r="AH122" s="708"/>
      <c r="AI122" s="523">
        <v>2.7</v>
      </c>
    </row>
    <row r="123" spans="1:35" s="234" customFormat="1" ht="55.35" customHeight="1" x14ac:dyDescent="0.2">
      <c r="A123" s="504" t="s">
        <v>438</v>
      </c>
      <c r="B123" s="507" t="s">
        <v>630</v>
      </c>
      <c r="C123" s="508" t="s">
        <v>630</v>
      </c>
      <c r="D123" s="507"/>
      <c r="E123" s="507" t="s">
        <v>308</v>
      </c>
      <c r="F123" s="508"/>
      <c r="G123" s="508" t="s">
        <v>122</v>
      </c>
      <c r="H123" s="508" t="s">
        <v>116</v>
      </c>
      <c r="I123" s="508"/>
      <c r="J123" s="508"/>
      <c r="K123" s="508"/>
      <c r="L123" s="511">
        <f t="shared" si="5"/>
        <v>71</v>
      </c>
      <c r="M123" s="511">
        <f t="shared" si="6"/>
        <v>0</v>
      </c>
      <c r="N123" s="524"/>
      <c r="O123" s="524"/>
      <c r="P123" s="524"/>
      <c r="Q123" s="524"/>
      <c r="R123" s="524"/>
      <c r="S123" s="533"/>
      <c r="T123" s="519"/>
      <c r="U123" s="519"/>
      <c r="V123" s="519"/>
      <c r="W123" s="534"/>
      <c r="X123" s="518"/>
      <c r="Y123" s="519"/>
      <c r="Z123" s="520"/>
      <c r="AA123" s="520"/>
      <c r="AB123" s="521">
        <v>12</v>
      </c>
      <c r="AC123" s="520">
        <v>12</v>
      </c>
      <c r="AD123" s="522">
        <v>12</v>
      </c>
      <c r="AE123" s="522">
        <v>12</v>
      </c>
      <c r="AF123" s="522">
        <v>12</v>
      </c>
      <c r="AG123" s="522">
        <v>11</v>
      </c>
      <c r="AH123" s="708"/>
      <c r="AI123" s="523">
        <v>3.93</v>
      </c>
    </row>
    <row r="124" spans="1:35" s="234" customFormat="1" ht="55.35" customHeight="1" x14ac:dyDescent="0.2">
      <c r="A124" s="538" t="s">
        <v>894</v>
      </c>
      <c r="B124" s="542" t="s">
        <v>200</v>
      </c>
      <c r="C124" s="543" t="s">
        <v>200</v>
      </c>
      <c r="D124" s="542" t="s">
        <v>88</v>
      </c>
      <c r="E124" s="543" t="s">
        <v>277</v>
      </c>
      <c r="F124" s="543" t="s">
        <v>89</v>
      </c>
      <c r="G124" s="543" t="s">
        <v>122</v>
      </c>
      <c r="H124" s="543" t="s">
        <v>515</v>
      </c>
      <c r="I124" s="543"/>
      <c r="J124" s="543" t="s">
        <v>162</v>
      </c>
      <c r="K124" s="543"/>
      <c r="L124" s="545">
        <f t="shared" si="5"/>
        <v>9</v>
      </c>
      <c r="M124" s="545">
        <f t="shared" si="6"/>
        <v>9</v>
      </c>
      <c r="N124" s="551"/>
      <c r="O124" s="552"/>
      <c r="P124" s="552"/>
      <c r="Q124" s="551"/>
      <c r="R124" s="551"/>
      <c r="S124" s="553"/>
      <c r="T124" s="550">
        <v>9</v>
      </c>
      <c r="U124" s="550"/>
      <c r="V124" s="550"/>
      <c r="W124" s="554"/>
      <c r="X124" s="555"/>
      <c r="Y124" s="550"/>
      <c r="Z124" s="556"/>
      <c r="AA124" s="557"/>
      <c r="AB124" s="557"/>
      <c r="AC124" s="556"/>
      <c r="AD124" s="558"/>
      <c r="AE124" s="558"/>
      <c r="AF124" s="558"/>
      <c r="AG124" s="558"/>
      <c r="AH124" s="707"/>
      <c r="AI124" s="559">
        <v>0.25</v>
      </c>
    </row>
    <row r="125" spans="1:35" s="234" customFormat="1" ht="55.35" customHeight="1" x14ac:dyDescent="0.2">
      <c r="A125" s="540" t="s">
        <v>712</v>
      </c>
      <c r="B125" s="542" t="s">
        <v>200</v>
      </c>
      <c r="C125" s="543" t="s">
        <v>200</v>
      </c>
      <c r="D125" s="542"/>
      <c r="E125" s="542" t="s">
        <v>30</v>
      </c>
      <c r="F125" s="543" t="s">
        <v>99</v>
      </c>
      <c r="G125" s="543" t="s">
        <v>417</v>
      </c>
      <c r="H125" s="543" t="s">
        <v>417</v>
      </c>
      <c r="I125" s="543"/>
      <c r="J125" s="543"/>
      <c r="K125" s="543"/>
      <c r="L125" s="545">
        <f t="shared" si="5"/>
        <v>63</v>
      </c>
      <c r="M125" s="545">
        <f t="shared" si="6"/>
        <v>0</v>
      </c>
      <c r="N125" s="551"/>
      <c r="O125" s="552"/>
      <c r="P125" s="552"/>
      <c r="Q125" s="551"/>
      <c r="R125" s="551"/>
      <c r="S125" s="553"/>
      <c r="T125" s="550"/>
      <c r="U125" s="550"/>
      <c r="V125" s="550"/>
      <c r="W125" s="554"/>
      <c r="X125" s="555"/>
      <c r="Y125" s="550"/>
      <c r="Z125" s="556"/>
      <c r="AA125" s="556"/>
      <c r="AB125" s="550">
        <v>12</v>
      </c>
      <c r="AC125" s="550">
        <v>12</v>
      </c>
      <c r="AD125" s="550">
        <v>13</v>
      </c>
      <c r="AE125" s="556">
        <v>13</v>
      </c>
      <c r="AF125" s="556">
        <v>13</v>
      </c>
      <c r="AG125" s="558"/>
      <c r="AH125" s="707"/>
      <c r="AI125" s="570">
        <v>0.69</v>
      </c>
    </row>
    <row r="126" spans="1:35" s="234" customFormat="1" ht="55.35" customHeight="1" x14ac:dyDescent="0.2">
      <c r="A126" s="540" t="s">
        <v>860</v>
      </c>
      <c r="B126" s="542" t="s">
        <v>200</v>
      </c>
      <c r="C126" s="543" t="s">
        <v>200</v>
      </c>
      <c r="D126" s="542" t="s">
        <v>561</v>
      </c>
      <c r="E126" s="542" t="s">
        <v>30</v>
      </c>
      <c r="F126" s="543" t="s">
        <v>1</v>
      </c>
      <c r="G126" s="543" t="s">
        <v>465</v>
      </c>
      <c r="H126" s="543" t="s">
        <v>118</v>
      </c>
      <c r="I126" s="543" t="s">
        <v>160</v>
      </c>
      <c r="J126" s="543" t="s">
        <v>160</v>
      </c>
      <c r="K126" s="543"/>
      <c r="L126" s="545">
        <f t="shared" si="5"/>
        <v>75</v>
      </c>
      <c r="M126" s="545">
        <f t="shared" si="6"/>
        <v>0</v>
      </c>
      <c r="N126" s="551"/>
      <c r="O126" s="552"/>
      <c r="P126" s="552"/>
      <c r="Q126" s="551"/>
      <c r="R126" s="904">
        <v>75</v>
      </c>
      <c r="S126" s="553"/>
      <c r="T126" s="550"/>
      <c r="U126" s="550"/>
      <c r="V126" s="550"/>
      <c r="W126" s="554"/>
      <c r="X126" s="555"/>
      <c r="Y126" s="550"/>
      <c r="Z126" s="556"/>
      <c r="AA126" s="556"/>
      <c r="AB126" s="557"/>
      <c r="AC126" s="556"/>
      <c r="AD126" s="558"/>
      <c r="AE126" s="558"/>
      <c r="AF126" s="558"/>
      <c r="AG126" s="558"/>
      <c r="AH126" s="707"/>
      <c r="AI126" s="559">
        <v>0.28999999999999998</v>
      </c>
    </row>
    <row r="127" spans="1:35" s="234" customFormat="1" ht="55.35" customHeight="1" x14ac:dyDescent="0.2">
      <c r="A127" s="539" t="s">
        <v>651</v>
      </c>
      <c r="B127" s="546" t="s">
        <v>200</v>
      </c>
      <c r="C127" s="546" t="s">
        <v>486</v>
      </c>
      <c r="D127" s="546"/>
      <c r="E127" s="546"/>
      <c r="F127" s="547"/>
      <c r="G127" s="547" t="s">
        <v>122</v>
      </c>
      <c r="H127" s="547" t="s">
        <v>116</v>
      </c>
      <c r="I127" s="547"/>
      <c r="J127" s="547"/>
      <c r="K127" s="547"/>
      <c r="L127" s="549">
        <f t="shared" si="5"/>
        <v>0</v>
      </c>
      <c r="M127" s="549">
        <f t="shared" si="6"/>
        <v>0</v>
      </c>
      <c r="N127" s="561"/>
      <c r="O127" s="562"/>
      <c r="P127" s="562"/>
      <c r="Q127" s="561"/>
      <c r="R127" s="551"/>
      <c r="S127" s="563"/>
      <c r="T127" s="560"/>
      <c r="U127" s="560"/>
      <c r="V127" s="560"/>
      <c r="W127" s="564"/>
      <c r="X127" s="565"/>
      <c r="Y127" s="560"/>
      <c r="Z127" s="566"/>
      <c r="AA127" s="566"/>
      <c r="AB127" s="571"/>
      <c r="AC127" s="566"/>
      <c r="AD127" s="568"/>
      <c r="AE127" s="568"/>
      <c r="AF127" s="568"/>
      <c r="AG127" s="568"/>
      <c r="AH127" s="707"/>
      <c r="AI127" s="569">
        <v>0</v>
      </c>
    </row>
    <row r="128" spans="1:35" s="234" customFormat="1" ht="55.35" customHeight="1" x14ac:dyDescent="0.2">
      <c r="A128" s="540" t="s">
        <v>650</v>
      </c>
      <c r="B128" s="542" t="s">
        <v>200</v>
      </c>
      <c r="C128" s="542" t="s">
        <v>200</v>
      </c>
      <c r="D128" s="542"/>
      <c r="E128" s="542"/>
      <c r="F128" s="543"/>
      <c r="G128" s="547" t="s">
        <v>122</v>
      </c>
      <c r="H128" s="543" t="s">
        <v>116</v>
      </c>
      <c r="I128" s="543"/>
      <c r="J128" s="543"/>
      <c r="K128" s="543"/>
      <c r="L128" s="545">
        <f t="shared" si="5"/>
        <v>234</v>
      </c>
      <c r="M128" s="545">
        <f t="shared" si="6"/>
        <v>0</v>
      </c>
      <c r="N128" s="551"/>
      <c r="O128" s="552"/>
      <c r="P128" s="552"/>
      <c r="Q128" s="551"/>
      <c r="R128" s="551"/>
      <c r="S128" s="553"/>
      <c r="T128" s="550"/>
      <c r="U128" s="550"/>
      <c r="V128" s="550"/>
      <c r="W128" s="554"/>
      <c r="X128" s="555"/>
      <c r="Y128" s="550"/>
      <c r="Z128" s="556"/>
      <c r="AA128" s="556"/>
      <c r="AB128" s="556">
        <v>46</v>
      </c>
      <c r="AC128" s="572">
        <v>47</v>
      </c>
      <c r="AD128" s="556">
        <v>47</v>
      </c>
      <c r="AE128" s="558">
        <v>47</v>
      </c>
      <c r="AF128" s="558">
        <v>47</v>
      </c>
      <c r="AG128" s="558"/>
      <c r="AH128" s="707"/>
      <c r="AI128" s="559">
        <v>3.63</v>
      </c>
    </row>
    <row r="129" spans="1:35" s="234" customFormat="1" ht="55.35" customHeight="1" x14ac:dyDescent="0.2">
      <c r="A129" s="539" t="s">
        <v>502</v>
      </c>
      <c r="B129" s="546" t="s">
        <v>200</v>
      </c>
      <c r="C129" s="547" t="s">
        <v>200</v>
      </c>
      <c r="D129" s="546"/>
      <c r="E129" s="547" t="s">
        <v>144</v>
      </c>
      <c r="F129" s="547"/>
      <c r="G129" s="547" t="s">
        <v>465</v>
      </c>
      <c r="H129" s="547" t="s">
        <v>116</v>
      </c>
      <c r="I129" s="547"/>
      <c r="J129" s="547"/>
      <c r="K129" s="547"/>
      <c r="L129" s="549">
        <f t="shared" si="5"/>
        <v>95</v>
      </c>
      <c r="M129" s="549">
        <f t="shared" si="6"/>
        <v>0</v>
      </c>
      <c r="N129" s="562"/>
      <c r="O129" s="562"/>
      <c r="P129" s="562"/>
      <c r="Q129" s="562"/>
      <c r="R129" s="551"/>
      <c r="S129" s="573"/>
      <c r="T129" s="549"/>
      <c r="U129" s="549"/>
      <c r="V129" s="549"/>
      <c r="W129" s="574"/>
      <c r="X129" s="565"/>
      <c r="Y129" s="560"/>
      <c r="Z129" s="566"/>
      <c r="AA129" s="567"/>
      <c r="AB129" s="566">
        <v>19</v>
      </c>
      <c r="AC129" s="566">
        <v>19</v>
      </c>
      <c r="AD129" s="566">
        <v>19</v>
      </c>
      <c r="AE129" s="566">
        <v>19</v>
      </c>
      <c r="AF129" s="566">
        <v>19</v>
      </c>
      <c r="AG129" s="568"/>
      <c r="AH129" s="707"/>
      <c r="AI129" s="575">
        <v>0.13</v>
      </c>
    </row>
    <row r="130" spans="1:35" s="234" customFormat="1" ht="55.35" customHeight="1" x14ac:dyDescent="0.2">
      <c r="A130" s="540" t="s">
        <v>457</v>
      </c>
      <c r="B130" s="542" t="s">
        <v>200</v>
      </c>
      <c r="C130" s="543" t="s">
        <v>200</v>
      </c>
      <c r="D130" s="542"/>
      <c r="E130" s="543" t="s">
        <v>458</v>
      </c>
      <c r="F130" s="543" t="s">
        <v>459</v>
      </c>
      <c r="G130" s="547" t="s">
        <v>465</v>
      </c>
      <c r="H130" s="543" t="s">
        <v>118</v>
      </c>
      <c r="I130" s="543" t="s">
        <v>156</v>
      </c>
      <c r="J130" s="543" t="s">
        <v>156</v>
      </c>
      <c r="K130" s="543"/>
      <c r="L130" s="545">
        <f t="shared" si="5"/>
        <v>277</v>
      </c>
      <c r="M130" s="545">
        <f t="shared" si="6"/>
        <v>0</v>
      </c>
      <c r="N130" s="552"/>
      <c r="O130" s="552"/>
      <c r="P130" s="552">
        <v>194</v>
      </c>
      <c r="Q130" s="552"/>
      <c r="R130" s="904">
        <v>83</v>
      </c>
      <c r="S130" s="576"/>
      <c r="T130" s="550"/>
      <c r="U130" s="550"/>
      <c r="V130" s="550"/>
      <c r="W130" s="554"/>
      <c r="X130" s="555"/>
      <c r="Y130" s="550"/>
      <c r="Z130" s="556"/>
      <c r="AA130" s="556"/>
      <c r="AB130" s="557"/>
      <c r="AC130" s="556"/>
      <c r="AD130" s="558"/>
      <c r="AE130" s="558"/>
      <c r="AF130" s="558"/>
      <c r="AG130" s="558"/>
      <c r="AH130" s="707"/>
      <c r="AI130" s="559">
        <v>0.92</v>
      </c>
    </row>
    <row r="131" spans="1:35" s="234" customFormat="1" ht="55.35" customHeight="1" x14ac:dyDescent="0.2">
      <c r="A131" s="539" t="s">
        <v>524</v>
      </c>
      <c r="B131" s="546" t="s">
        <v>200</v>
      </c>
      <c r="C131" s="547" t="s">
        <v>200</v>
      </c>
      <c r="D131" s="546" t="s">
        <v>475</v>
      </c>
      <c r="E131" s="547" t="s">
        <v>458</v>
      </c>
      <c r="F131" s="547" t="s">
        <v>476</v>
      </c>
      <c r="G131" s="547" t="s">
        <v>465</v>
      </c>
      <c r="H131" s="547" t="s">
        <v>667</v>
      </c>
      <c r="I131" s="547"/>
      <c r="J131" s="547" t="s">
        <v>156</v>
      </c>
      <c r="K131" s="547"/>
      <c r="L131" s="549">
        <f t="shared" si="5"/>
        <v>36</v>
      </c>
      <c r="M131" s="549">
        <f t="shared" si="6"/>
        <v>0</v>
      </c>
      <c r="N131" s="562"/>
      <c r="O131" s="562"/>
      <c r="P131" s="562"/>
      <c r="Q131" s="562"/>
      <c r="R131" s="551"/>
      <c r="S131" s="563"/>
      <c r="T131" s="560"/>
      <c r="U131" s="560"/>
      <c r="V131" s="560"/>
      <c r="W131" s="564"/>
      <c r="X131" s="565"/>
      <c r="Y131" s="560"/>
      <c r="Z131" s="566"/>
      <c r="AA131" s="566"/>
      <c r="AB131" s="567">
        <v>7</v>
      </c>
      <c r="AC131" s="566">
        <v>7</v>
      </c>
      <c r="AD131" s="568">
        <v>7</v>
      </c>
      <c r="AE131" s="568">
        <v>7</v>
      </c>
      <c r="AF131" s="568">
        <v>8</v>
      </c>
      <c r="AG131" s="568"/>
      <c r="AH131" s="707"/>
      <c r="AI131" s="569">
        <v>0.19</v>
      </c>
    </row>
    <row r="132" spans="1:35" s="234" customFormat="1" ht="55.35" customHeight="1" x14ac:dyDescent="0.2">
      <c r="A132" s="540" t="s">
        <v>570</v>
      </c>
      <c r="B132" s="542" t="s">
        <v>200</v>
      </c>
      <c r="C132" s="543" t="s">
        <v>200</v>
      </c>
      <c r="D132" s="542" t="s">
        <v>398</v>
      </c>
      <c r="E132" s="543" t="s">
        <v>400</v>
      </c>
      <c r="F132" s="543" t="s">
        <v>399</v>
      </c>
      <c r="G132" s="547" t="s">
        <v>465</v>
      </c>
      <c r="H132" s="543" t="s">
        <v>118</v>
      </c>
      <c r="I132" s="543" t="s">
        <v>160</v>
      </c>
      <c r="J132" s="543" t="s">
        <v>156</v>
      </c>
      <c r="K132" s="543"/>
      <c r="L132" s="545">
        <f t="shared" si="5"/>
        <v>98</v>
      </c>
      <c r="M132" s="545">
        <f t="shared" si="6"/>
        <v>0</v>
      </c>
      <c r="N132" s="552"/>
      <c r="O132" s="552"/>
      <c r="P132" s="552"/>
      <c r="Q132" s="552"/>
      <c r="R132" s="904">
        <v>98</v>
      </c>
      <c r="S132" s="576"/>
      <c r="T132" s="550"/>
      <c r="U132" s="550"/>
      <c r="V132" s="550"/>
      <c r="W132" s="554"/>
      <c r="X132" s="555"/>
      <c r="Y132" s="550"/>
      <c r="Z132" s="556"/>
      <c r="AA132" s="556"/>
      <c r="AB132" s="557"/>
      <c r="AC132" s="556"/>
      <c r="AD132" s="558"/>
      <c r="AE132" s="558"/>
      <c r="AF132" s="558"/>
      <c r="AG132" s="558"/>
      <c r="AH132" s="707"/>
      <c r="AI132" s="559">
        <v>0.44</v>
      </c>
    </row>
    <row r="133" spans="1:35" s="234" customFormat="1" ht="55.35" customHeight="1" x14ac:dyDescent="0.2">
      <c r="A133" s="540" t="s">
        <v>566</v>
      </c>
      <c r="B133" s="542" t="s">
        <v>200</v>
      </c>
      <c r="C133" s="543" t="s">
        <v>200</v>
      </c>
      <c r="D133" s="542"/>
      <c r="E133" s="543" t="s">
        <v>30</v>
      </c>
      <c r="F133" s="543" t="s">
        <v>99</v>
      </c>
      <c r="G133" s="543" t="s">
        <v>465</v>
      </c>
      <c r="H133" s="543" t="s">
        <v>118</v>
      </c>
      <c r="I133" s="543" t="s">
        <v>156</v>
      </c>
      <c r="J133" s="543" t="s">
        <v>156</v>
      </c>
      <c r="K133" s="543"/>
      <c r="L133" s="545">
        <f t="shared" si="5"/>
        <v>185</v>
      </c>
      <c r="M133" s="545">
        <f t="shared" si="6"/>
        <v>0</v>
      </c>
      <c r="N133" s="552"/>
      <c r="O133" s="552"/>
      <c r="P133" s="552">
        <v>148</v>
      </c>
      <c r="Q133" s="552"/>
      <c r="R133" s="904">
        <v>37</v>
      </c>
      <c r="S133" s="576"/>
      <c r="T133" s="545"/>
      <c r="U133" s="545"/>
      <c r="V133" s="545"/>
      <c r="W133" s="554"/>
      <c r="X133" s="555"/>
      <c r="Y133" s="550"/>
      <c r="Z133" s="556"/>
      <c r="AA133" s="556"/>
      <c r="AB133" s="557"/>
      <c r="AC133" s="556"/>
      <c r="AD133" s="558"/>
      <c r="AE133" s="558"/>
      <c r="AF133" s="558"/>
      <c r="AG133" s="558"/>
      <c r="AH133" s="707"/>
      <c r="AI133" s="559">
        <v>0.59</v>
      </c>
    </row>
    <row r="134" spans="1:35" s="234" customFormat="1" ht="55.35" customHeight="1" x14ac:dyDescent="0.2">
      <c r="A134" s="539" t="s">
        <v>567</v>
      </c>
      <c r="B134" s="546" t="s">
        <v>200</v>
      </c>
      <c r="C134" s="546" t="s">
        <v>486</v>
      </c>
      <c r="D134" s="546" t="s">
        <v>313</v>
      </c>
      <c r="E134" s="547" t="s">
        <v>7</v>
      </c>
      <c r="F134" s="547" t="s">
        <v>99</v>
      </c>
      <c r="G134" s="543" t="s">
        <v>465</v>
      </c>
      <c r="H134" s="547" t="s">
        <v>118</v>
      </c>
      <c r="I134" s="547"/>
      <c r="J134" s="547"/>
      <c r="K134" s="547"/>
      <c r="L134" s="549">
        <f t="shared" si="5"/>
        <v>7</v>
      </c>
      <c r="M134" s="549">
        <f t="shared" si="6"/>
        <v>0</v>
      </c>
      <c r="N134" s="562"/>
      <c r="O134" s="562">
        <v>7</v>
      </c>
      <c r="P134" s="562"/>
      <c r="Q134" s="562"/>
      <c r="R134" s="562"/>
      <c r="S134" s="573"/>
      <c r="T134" s="549"/>
      <c r="U134" s="549"/>
      <c r="V134" s="549"/>
      <c r="W134" s="564"/>
      <c r="X134" s="565"/>
      <c r="Y134" s="560"/>
      <c r="Z134" s="566"/>
      <c r="AA134" s="566"/>
      <c r="AB134" s="567"/>
      <c r="AC134" s="566"/>
      <c r="AD134" s="568"/>
      <c r="AE134" s="568"/>
      <c r="AF134" s="568"/>
      <c r="AG134" s="895"/>
      <c r="AH134" s="707"/>
      <c r="AI134" s="569">
        <v>0.04</v>
      </c>
    </row>
    <row r="135" spans="1:35" s="234" customFormat="1" ht="55.35" customHeight="1" x14ac:dyDescent="0.2">
      <c r="A135" s="541" t="s">
        <v>713</v>
      </c>
      <c r="B135" s="542" t="s">
        <v>200</v>
      </c>
      <c r="C135" s="542" t="s">
        <v>200</v>
      </c>
      <c r="D135" s="542" t="s">
        <v>682</v>
      </c>
      <c r="E135" s="543" t="s">
        <v>277</v>
      </c>
      <c r="F135" s="543" t="s">
        <v>89</v>
      </c>
      <c r="G135" s="543" t="s">
        <v>417</v>
      </c>
      <c r="H135" s="543" t="s">
        <v>417</v>
      </c>
      <c r="I135" s="543"/>
      <c r="J135" s="543"/>
      <c r="K135" s="543"/>
      <c r="L135" s="545">
        <f t="shared" ref="L135:L166" si="7">SUM(N135:AG135)</f>
        <v>85</v>
      </c>
      <c r="M135" s="545">
        <f t="shared" si="6"/>
        <v>0</v>
      </c>
      <c r="N135" s="552"/>
      <c r="O135" s="552"/>
      <c r="P135" s="552"/>
      <c r="Q135" s="552"/>
      <c r="R135" s="552"/>
      <c r="S135" s="576"/>
      <c r="T135" s="545"/>
      <c r="U135" s="545"/>
      <c r="V135" s="545"/>
      <c r="W135" s="554"/>
      <c r="X135" s="553">
        <v>17</v>
      </c>
      <c r="Y135" s="555">
        <v>17</v>
      </c>
      <c r="Z135" s="550">
        <v>17</v>
      </c>
      <c r="AA135" s="556">
        <v>17</v>
      </c>
      <c r="AB135" s="556">
        <v>17</v>
      </c>
      <c r="AC135" s="556"/>
      <c r="AD135" s="558"/>
      <c r="AE135" s="558"/>
      <c r="AF135" s="881"/>
      <c r="AG135" s="556"/>
      <c r="AH135" s="707"/>
      <c r="AI135" s="559">
        <v>0.5</v>
      </c>
    </row>
    <row r="136" spans="1:35" s="234" customFormat="1" ht="55.35" customHeight="1" x14ac:dyDescent="0.2">
      <c r="A136" s="541" t="s">
        <v>672</v>
      </c>
      <c r="B136" s="542" t="s">
        <v>200</v>
      </c>
      <c r="C136" s="543" t="s">
        <v>200</v>
      </c>
      <c r="D136" s="542"/>
      <c r="E136" s="543" t="s">
        <v>427</v>
      </c>
      <c r="F136" s="543"/>
      <c r="G136" s="547" t="s">
        <v>465</v>
      </c>
      <c r="H136" s="544" t="s">
        <v>116</v>
      </c>
      <c r="I136" s="543"/>
      <c r="J136" s="543"/>
      <c r="K136" s="543"/>
      <c r="L136" s="545">
        <f t="shared" si="7"/>
        <v>253</v>
      </c>
      <c r="M136" s="545">
        <f t="shared" si="6"/>
        <v>0</v>
      </c>
      <c r="N136" s="552"/>
      <c r="O136" s="552"/>
      <c r="P136" s="552"/>
      <c r="Q136" s="552"/>
      <c r="R136" s="552"/>
      <c r="S136" s="576"/>
      <c r="T136" s="545"/>
      <c r="U136" s="545"/>
      <c r="V136" s="545"/>
      <c r="W136" s="554"/>
      <c r="X136" s="555"/>
      <c r="Y136" s="550"/>
      <c r="Z136" s="556"/>
      <c r="AA136" s="556"/>
      <c r="AB136" s="556">
        <v>50</v>
      </c>
      <c r="AC136" s="572">
        <v>50</v>
      </c>
      <c r="AD136" s="556">
        <v>51</v>
      </c>
      <c r="AE136" s="558">
        <v>51</v>
      </c>
      <c r="AF136" s="558">
        <v>51</v>
      </c>
      <c r="AG136" s="900"/>
      <c r="AH136" s="707"/>
      <c r="AI136" s="559">
        <v>2.81</v>
      </c>
    </row>
    <row r="137" spans="1:35" s="234" customFormat="1" ht="55.35" customHeight="1" x14ac:dyDescent="0.2">
      <c r="A137" s="541" t="s">
        <v>603</v>
      </c>
      <c r="B137" s="542" t="s">
        <v>448</v>
      </c>
      <c r="C137" s="543" t="s">
        <v>448</v>
      </c>
      <c r="D137" s="542" t="s">
        <v>521</v>
      </c>
      <c r="E137" s="542" t="s">
        <v>7</v>
      </c>
      <c r="F137" s="543" t="s">
        <v>99</v>
      </c>
      <c r="G137" s="543" t="s">
        <v>122</v>
      </c>
      <c r="H137" s="543" t="s">
        <v>534</v>
      </c>
      <c r="I137" s="543" t="s">
        <v>162</v>
      </c>
      <c r="J137" s="543" t="s">
        <v>160</v>
      </c>
      <c r="K137" s="543"/>
      <c r="L137" s="545">
        <f t="shared" si="7"/>
        <v>48</v>
      </c>
      <c r="M137" s="545">
        <f t="shared" si="6"/>
        <v>48</v>
      </c>
      <c r="N137" s="551"/>
      <c r="O137" s="552"/>
      <c r="P137" s="552"/>
      <c r="Q137" s="551"/>
      <c r="R137" s="551"/>
      <c r="S137" s="553"/>
      <c r="T137" s="550">
        <v>48</v>
      </c>
      <c r="U137" s="550"/>
      <c r="V137" s="550"/>
      <c r="W137" s="554"/>
      <c r="X137" s="555"/>
      <c r="Y137" s="550"/>
      <c r="Z137" s="556"/>
      <c r="AA137" s="557"/>
      <c r="AB137" s="557"/>
      <c r="AC137" s="556"/>
      <c r="AD137" s="558"/>
      <c r="AE137" s="558"/>
      <c r="AF137" s="558"/>
      <c r="AG137" s="558"/>
      <c r="AH137" s="707"/>
      <c r="AI137" s="559">
        <v>0.39</v>
      </c>
    </row>
    <row r="138" spans="1:35" s="234" customFormat="1" ht="55.35" customHeight="1" x14ac:dyDescent="0.2">
      <c r="A138" s="541" t="s">
        <v>788</v>
      </c>
      <c r="B138" s="542" t="s">
        <v>448</v>
      </c>
      <c r="C138" s="543" t="s">
        <v>448</v>
      </c>
      <c r="D138" s="542" t="s">
        <v>789</v>
      </c>
      <c r="E138" s="542" t="s">
        <v>489</v>
      </c>
      <c r="F138" s="543" t="s">
        <v>790</v>
      </c>
      <c r="G138" s="543" t="s">
        <v>122</v>
      </c>
      <c r="H138" s="543" t="s">
        <v>472</v>
      </c>
      <c r="I138" s="543"/>
      <c r="J138" s="543"/>
      <c r="K138" s="543"/>
      <c r="L138" s="545">
        <f t="shared" si="7"/>
        <v>8</v>
      </c>
      <c r="M138" s="545">
        <f t="shared" si="6"/>
        <v>8</v>
      </c>
      <c r="N138" s="551"/>
      <c r="O138" s="552"/>
      <c r="P138" s="552"/>
      <c r="Q138" s="551"/>
      <c r="R138" s="551"/>
      <c r="S138" s="553"/>
      <c r="T138" s="550"/>
      <c r="U138" s="550">
        <v>8</v>
      </c>
      <c r="V138" s="550"/>
      <c r="W138" s="554"/>
      <c r="X138" s="555"/>
      <c r="Y138" s="550"/>
      <c r="Z138" s="556"/>
      <c r="AA138" s="557"/>
      <c r="AB138" s="557"/>
      <c r="AC138" s="556"/>
      <c r="AD138" s="558"/>
      <c r="AE138" s="558"/>
      <c r="AF138" s="558"/>
      <c r="AG138" s="558"/>
      <c r="AH138" s="707"/>
      <c r="AI138" s="559">
        <v>0.27</v>
      </c>
    </row>
    <row r="139" spans="1:35" s="234" customFormat="1" ht="55.35" customHeight="1" x14ac:dyDescent="0.2">
      <c r="A139" s="541" t="s">
        <v>55</v>
      </c>
      <c r="B139" s="546" t="s">
        <v>448</v>
      </c>
      <c r="C139" s="547" t="s">
        <v>486</v>
      </c>
      <c r="D139" s="546"/>
      <c r="E139" s="547" t="s">
        <v>308</v>
      </c>
      <c r="F139" s="547"/>
      <c r="G139" s="547" t="s">
        <v>122</v>
      </c>
      <c r="H139" s="548" t="s">
        <v>116</v>
      </c>
      <c r="I139" s="547"/>
      <c r="J139" s="547"/>
      <c r="K139" s="547"/>
      <c r="L139" s="549">
        <f t="shared" si="7"/>
        <v>0</v>
      </c>
      <c r="M139" s="549">
        <f t="shared" si="6"/>
        <v>0</v>
      </c>
      <c r="N139" s="561"/>
      <c r="O139" s="562"/>
      <c r="P139" s="562"/>
      <c r="Q139" s="561"/>
      <c r="R139" s="561"/>
      <c r="S139" s="563"/>
      <c r="T139" s="560"/>
      <c r="U139" s="560"/>
      <c r="V139" s="560"/>
      <c r="W139" s="564"/>
      <c r="X139" s="565"/>
      <c r="Y139" s="560"/>
      <c r="Z139" s="566"/>
      <c r="AA139" s="566"/>
      <c r="AB139" s="567"/>
      <c r="AC139" s="566"/>
      <c r="AD139" s="568"/>
      <c r="AE139" s="568"/>
      <c r="AF139" s="568"/>
      <c r="AG139" s="566"/>
      <c r="AH139" s="707"/>
      <c r="AI139" s="569">
        <v>0</v>
      </c>
    </row>
    <row r="140" spans="1:35" s="234" customFormat="1" ht="55.35" customHeight="1" x14ac:dyDescent="0.2">
      <c r="A140" s="541" t="s">
        <v>652</v>
      </c>
      <c r="B140" s="542" t="s">
        <v>448</v>
      </c>
      <c r="C140" s="543" t="s">
        <v>448</v>
      </c>
      <c r="D140" s="542"/>
      <c r="E140" s="543"/>
      <c r="F140" s="543"/>
      <c r="G140" s="547" t="s">
        <v>122</v>
      </c>
      <c r="H140" s="544" t="s">
        <v>116</v>
      </c>
      <c r="I140" s="543"/>
      <c r="J140" s="543"/>
      <c r="K140" s="543"/>
      <c r="L140" s="545">
        <f t="shared" si="7"/>
        <v>27</v>
      </c>
      <c r="M140" s="545">
        <f t="shared" si="6"/>
        <v>0</v>
      </c>
      <c r="N140" s="551"/>
      <c r="O140" s="552"/>
      <c r="P140" s="552"/>
      <c r="Q140" s="551"/>
      <c r="R140" s="551"/>
      <c r="S140" s="553"/>
      <c r="T140" s="550"/>
      <c r="U140" s="550"/>
      <c r="V140" s="550"/>
      <c r="W140" s="554"/>
      <c r="X140" s="555"/>
      <c r="Y140" s="550"/>
      <c r="Z140" s="556"/>
      <c r="AA140" s="556"/>
      <c r="AB140" s="556">
        <v>3</v>
      </c>
      <c r="AC140" s="572">
        <v>3</v>
      </c>
      <c r="AD140" s="556">
        <v>4</v>
      </c>
      <c r="AE140" s="558">
        <v>4</v>
      </c>
      <c r="AF140" s="558">
        <v>4</v>
      </c>
      <c r="AG140" s="556">
        <v>9</v>
      </c>
      <c r="AH140" s="707"/>
      <c r="AI140" s="559">
        <v>4.55</v>
      </c>
    </row>
    <row r="141" spans="1:35" s="234" customFormat="1" ht="55.35" customHeight="1" x14ac:dyDescent="0.2">
      <c r="A141" s="541" t="s">
        <v>714</v>
      </c>
      <c r="B141" s="543" t="s">
        <v>636</v>
      </c>
      <c r="C141" s="543" t="s">
        <v>200</v>
      </c>
      <c r="D141" s="542" t="s">
        <v>673</v>
      </c>
      <c r="E141" s="542" t="s">
        <v>440</v>
      </c>
      <c r="F141" s="543" t="s">
        <v>674</v>
      </c>
      <c r="G141" s="543" t="s">
        <v>417</v>
      </c>
      <c r="H141" s="543" t="s">
        <v>417</v>
      </c>
      <c r="I141" s="543"/>
      <c r="J141" s="543"/>
      <c r="K141" s="543"/>
      <c r="L141" s="545">
        <f t="shared" si="7"/>
        <v>246</v>
      </c>
      <c r="M141" s="545">
        <f t="shared" si="6"/>
        <v>0</v>
      </c>
      <c r="N141" s="551"/>
      <c r="O141" s="552"/>
      <c r="P141" s="552"/>
      <c r="Q141" s="551"/>
      <c r="R141" s="551"/>
      <c r="S141" s="553"/>
      <c r="T141" s="550"/>
      <c r="U141" s="550"/>
      <c r="V141" s="550"/>
      <c r="W141" s="554"/>
      <c r="X141" s="553">
        <v>24</v>
      </c>
      <c r="Y141" s="555">
        <v>24</v>
      </c>
      <c r="Z141" s="550">
        <v>25</v>
      </c>
      <c r="AA141" s="556">
        <v>25</v>
      </c>
      <c r="AB141" s="556">
        <v>25</v>
      </c>
      <c r="AC141" s="550">
        <v>24</v>
      </c>
      <c r="AD141" s="550">
        <v>24</v>
      </c>
      <c r="AE141" s="550">
        <v>25</v>
      </c>
      <c r="AF141" s="556">
        <v>25</v>
      </c>
      <c r="AG141" s="557">
        <v>25</v>
      </c>
      <c r="AH141" s="707"/>
      <c r="AI141" s="577">
        <v>11</v>
      </c>
    </row>
    <row r="142" spans="1:35" s="234" customFormat="1" ht="55.35" customHeight="1" x14ac:dyDescent="0.2">
      <c r="A142" s="541" t="s">
        <v>775</v>
      </c>
      <c r="B142" s="543" t="s">
        <v>636</v>
      </c>
      <c r="C142" s="543" t="s">
        <v>486</v>
      </c>
      <c r="D142" s="542"/>
      <c r="E142" s="542" t="s">
        <v>440</v>
      </c>
      <c r="F142" s="543"/>
      <c r="G142" s="547" t="s">
        <v>122</v>
      </c>
      <c r="H142" s="543" t="s">
        <v>116</v>
      </c>
      <c r="I142" s="543"/>
      <c r="J142" s="543"/>
      <c r="K142" s="543"/>
      <c r="L142" s="545">
        <f t="shared" si="7"/>
        <v>0</v>
      </c>
      <c r="M142" s="545">
        <f t="shared" si="6"/>
        <v>0</v>
      </c>
      <c r="N142" s="551"/>
      <c r="O142" s="552"/>
      <c r="P142" s="552"/>
      <c r="Q142" s="551"/>
      <c r="R142" s="551"/>
      <c r="S142" s="553"/>
      <c r="T142" s="550"/>
      <c r="U142" s="550"/>
      <c r="V142" s="550"/>
      <c r="W142" s="554"/>
      <c r="X142" s="555"/>
      <c r="Y142" s="550"/>
      <c r="Z142" s="556"/>
      <c r="AA142" s="557"/>
      <c r="AB142" s="557"/>
      <c r="AC142" s="556"/>
      <c r="AD142" s="558"/>
      <c r="AE142" s="558"/>
      <c r="AF142" s="558"/>
      <c r="AG142" s="556"/>
      <c r="AH142" s="707"/>
      <c r="AI142" s="559">
        <v>10.59</v>
      </c>
    </row>
    <row r="143" spans="1:35" s="234" customFormat="1" ht="55.35" customHeight="1" x14ac:dyDescent="0.2">
      <c r="A143" s="541" t="s">
        <v>56</v>
      </c>
      <c r="B143" s="547" t="s">
        <v>636</v>
      </c>
      <c r="C143" s="547" t="s">
        <v>486</v>
      </c>
      <c r="D143" s="546"/>
      <c r="E143" s="547" t="s">
        <v>308</v>
      </c>
      <c r="F143" s="547"/>
      <c r="G143" s="547" t="s">
        <v>122</v>
      </c>
      <c r="H143" s="547" t="s">
        <v>116</v>
      </c>
      <c r="I143" s="547"/>
      <c r="J143" s="547"/>
      <c r="K143" s="547"/>
      <c r="L143" s="549">
        <f t="shared" si="7"/>
        <v>0</v>
      </c>
      <c r="M143" s="549">
        <f t="shared" si="6"/>
        <v>0</v>
      </c>
      <c r="N143" s="561"/>
      <c r="O143" s="562"/>
      <c r="P143" s="562"/>
      <c r="Q143" s="561"/>
      <c r="R143" s="561"/>
      <c r="S143" s="563"/>
      <c r="T143" s="560"/>
      <c r="U143" s="560"/>
      <c r="V143" s="560"/>
      <c r="W143" s="564"/>
      <c r="X143" s="565"/>
      <c r="Y143" s="560"/>
      <c r="Z143" s="566"/>
      <c r="AA143" s="566"/>
      <c r="AB143" s="567"/>
      <c r="AC143" s="566"/>
      <c r="AD143" s="568"/>
      <c r="AE143" s="568"/>
      <c r="AF143" s="568"/>
      <c r="AG143" s="568"/>
      <c r="AH143" s="707"/>
      <c r="AI143" s="569">
        <v>0</v>
      </c>
    </row>
    <row r="144" spans="1:35" s="234" customFormat="1" ht="55.35" customHeight="1" x14ac:dyDescent="0.2">
      <c r="A144" s="578" t="s">
        <v>494</v>
      </c>
      <c r="B144" s="579" t="s">
        <v>628</v>
      </c>
      <c r="C144" s="238" t="s">
        <v>486</v>
      </c>
      <c r="D144" s="579" t="s">
        <v>495</v>
      </c>
      <c r="E144" s="238" t="s">
        <v>496</v>
      </c>
      <c r="F144" s="238" t="s">
        <v>497</v>
      </c>
      <c r="G144" s="238" t="s">
        <v>122</v>
      </c>
      <c r="H144" s="580" t="s">
        <v>118</v>
      </c>
      <c r="I144" s="580" t="s">
        <v>158</v>
      </c>
      <c r="J144" s="580" t="s">
        <v>156</v>
      </c>
      <c r="K144" s="238"/>
      <c r="L144" s="581">
        <f t="shared" si="7"/>
        <v>9</v>
      </c>
      <c r="M144" s="581">
        <f t="shared" si="6"/>
        <v>0</v>
      </c>
      <c r="N144" s="584"/>
      <c r="O144" s="585"/>
      <c r="P144" s="585">
        <v>9</v>
      </c>
      <c r="Q144" s="585"/>
      <c r="R144" s="585"/>
      <c r="S144" s="595"/>
      <c r="T144" s="581"/>
      <c r="U144" s="581"/>
      <c r="V144" s="581"/>
      <c r="W144" s="602"/>
      <c r="X144" s="588"/>
      <c r="Y144" s="583"/>
      <c r="Z144" s="589"/>
      <c r="AA144" s="589"/>
      <c r="AB144" s="590"/>
      <c r="AC144" s="589"/>
      <c r="AD144" s="591"/>
      <c r="AE144" s="591"/>
      <c r="AF144" s="591"/>
      <c r="AG144" s="591"/>
      <c r="AH144" s="708"/>
      <c r="AI144" s="592">
        <v>0.31</v>
      </c>
    </row>
    <row r="145" spans="1:35" s="234" customFormat="1" ht="55.35" customHeight="1" x14ac:dyDescent="0.2">
      <c r="A145" s="578" t="s">
        <v>648</v>
      </c>
      <c r="B145" s="579" t="s">
        <v>628</v>
      </c>
      <c r="C145" s="582" t="s">
        <v>486</v>
      </c>
      <c r="D145" s="579"/>
      <c r="E145" s="238"/>
      <c r="F145" s="238"/>
      <c r="G145" s="580" t="s">
        <v>122</v>
      </c>
      <c r="H145" s="580" t="s">
        <v>116</v>
      </c>
      <c r="I145" s="580"/>
      <c r="J145" s="580"/>
      <c r="K145" s="238"/>
      <c r="L145" s="239">
        <f t="shared" si="7"/>
        <v>0</v>
      </c>
      <c r="M145" s="239">
        <f t="shared" si="6"/>
        <v>0</v>
      </c>
      <c r="N145" s="593"/>
      <c r="O145" s="594"/>
      <c r="P145" s="594"/>
      <c r="Q145" s="584"/>
      <c r="R145" s="584"/>
      <c r="S145" s="595"/>
      <c r="T145" s="581"/>
      <c r="U145" s="581"/>
      <c r="V145" s="581"/>
      <c r="W145" s="602"/>
      <c r="X145" s="588"/>
      <c r="Y145" s="583"/>
      <c r="Z145" s="589"/>
      <c r="AA145" s="589"/>
      <c r="AB145" s="590"/>
      <c r="AC145" s="589"/>
      <c r="AD145" s="591"/>
      <c r="AE145" s="591"/>
      <c r="AF145" s="591"/>
      <c r="AG145" s="591"/>
      <c r="AH145" s="708"/>
      <c r="AI145" s="592">
        <v>0</v>
      </c>
    </row>
    <row r="146" spans="1:35" s="234" customFormat="1" ht="55.35" customHeight="1" x14ac:dyDescent="0.2">
      <c r="A146" s="578" t="s">
        <v>649</v>
      </c>
      <c r="B146" s="579" t="s">
        <v>628</v>
      </c>
      <c r="C146" s="238" t="s">
        <v>741</v>
      </c>
      <c r="D146" s="579"/>
      <c r="E146" s="238"/>
      <c r="F146" s="238"/>
      <c r="G146" s="580" t="s">
        <v>122</v>
      </c>
      <c r="H146" s="580" t="s">
        <v>116</v>
      </c>
      <c r="I146" s="580"/>
      <c r="J146" s="580"/>
      <c r="K146" s="238"/>
      <c r="L146" s="581">
        <f t="shared" si="7"/>
        <v>66</v>
      </c>
      <c r="M146" s="581">
        <f t="shared" si="6"/>
        <v>0</v>
      </c>
      <c r="N146" s="584"/>
      <c r="O146" s="585"/>
      <c r="P146" s="585"/>
      <c r="Q146" s="584"/>
      <c r="R146" s="584"/>
      <c r="S146" s="595"/>
      <c r="T146" s="581"/>
      <c r="U146" s="581"/>
      <c r="V146" s="581"/>
      <c r="W146" s="602"/>
      <c r="X146" s="588"/>
      <c r="Y146" s="583"/>
      <c r="Z146" s="589"/>
      <c r="AA146" s="589"/>
      <c r="AB146" s="589">
        <v>12</v>
      </c>
      <c r="AC146" s="590">
        <v>12</v>
      </c>
      <c r="AD146" s="589">
        <v>12</v>
      </c>
      <c r="AE146" s="591">
        <v>12</v>
      </c>
      <c r="AF146" s="591">
        <v>12</v>
      </c>
      <c r="AG146" s="591">
        <v>6</v>
      </c>
      <c r="AH146" s="708"/>
      <c r="AI146" s="592">
        <v>0.52</v>
      </c>
    </row>
    <row r="147" spans="1:35" s="234" customFormat="1" ht="55.35" customHeight="1" x14ac:dyDescent="0.2">
      <c r="A147" s="578" t="s">
        <v>435</v>
      </c>
      <c r="B147" s="579" t="s">
        <v>43</v>
      </c>
      <c r="C147" s="238" t="s">
        <v>742</v>
      </c>
      <c r="D147" s="579"/>
      <c r="E147" s="238" t="s">
        <v>308</v>
      </c>
      <c r="F147" s="238"/>
      <c r="G147" s="580" t="s">
        <v>122</v>
      </c>
      <c r="H147" s="238" t="s">
        <v>116</v>
      </c>
      <c r="I147" s="238"/>
      <c r="J147" s="238"/>
      <c r="K147" s="238"/>
      <c r="L147" s="581">
        <f t="shared" si="7"/>
        <v>68</v>
      </c>
      <c r="M147" s="581">
        <f t="shared" si="6"/>
        <v>0</v>
      </c>
      <c r="N147" s="584"/>
      <c r="O147" s="584"/>
      <c r="P147" s="584"/>
      <c r="Q147" s="584"/>
      <c r="R147" s="584"/>
      <c r="S147" s="595"/>
      <c r="T147" s="581"/>
      <c r="U147" s="581"/>
      <c r="V147" s="581"/>
      <c r="W147" s="602"/>
      <c r="X147" s="588"/>
      <c r="Y147" s="583"/>
      <c r="Z147" s="589"/>
      <c r="AA147" s="590"/>
      <c r="AB147" s="590">
        <v>13</v>
      </c>
      <c r="AC147" s="589">
        <v>13</v>
      </c>
      <c r="AD147" s="591">
        <v>14</v>
      </c>
      <c r="AE147" s="591">
        <v>14</v>
      </c>
      <c r="AF147" s="591">
        <v>14</v>
      </c>
      <c r="AG147" s="591"/>
      <c r="AH147" s="708"/>
      <c r="AI147" s="592">
        <v>0.61</v>
      </c>
    </row>
    <row r="148" spans="1:35" s="234" customFormat="1" ht="55.35" customHeight="1" x14ac:dyDescent="0.2">
      <c r="A148" s="578" t="s">
        <v>57</v>
      </c>
      <c r="B148" s="579" t="s">
        <v>43</v>
      </c>
      <c r="C148" s="238" t="s">
        <v>486</v>
      </c>
      <c r="D148" s="579"/>
      <c r="E148" s="238" t="s">
        <v>308</v>
      </c>
      <c r="F148" s="238"/>
      <c r="G148" s="580" t="s">
        <v>122</v>
      </c>
      <c r="H148" s="238" t="s">
        <v>116</v>
      </c>
      <c r="I148" s="238"/>
      <c r="J148" s="238"/>
      <c r="K148" s="238"/>
      <c r="L148" s="581">
        <f t="shared" si="7"/>
        <v>0</v>
      </c>
      <c r="M148" s="581">
        <f t="shared" si="6"/>
        <v>0</v>
      </c>
      <c r="N148" s="585"/>
      <c r="O148" s="584"/>
      <c r="P148" s="584"/>
      <c r="Q148" s="585"/>
      <c r="R148" s="585"/>
      <c r="S148" s="586"/>
      <c r="T148" s="583"/>
      <c r="U148" s="583"/>
      <c r="V148" s="583"/>
      <c r="W148" s="602"/>
      <c r="X148" s="588"/>
      <c r="Y148" s="583"/>
      <c r="Z148" s="589"/>
      <c r="AA148" s="589"/>
      <c r="AB148" s="590"/>
      <c r="AC148" s="589"/>
      <c r="AD148" s="591"/>
      <c r="AE148" s="591"/>
      <c r="AF148" s="591"/>
      <c r="AG148" s="896"/>
      <c r="AH148" s="708"/>
      <c r="AI148" s="592">
        <v>3.31</v>
      </c>
    </row>
    <row r="149" spans="1:35" s="234" customFormat="1" ht="55.35" customHeight="1" x14ac:dyDescent="0.2">
      <c r="A149" s="596" t="s">
        <v>715</v>
      </c>
      <c r="B149" s="598" t="s">
        <v>43</v>
      </c>
      <c r="C149" s="582" t="s">
        <v>742</v>
      </c>
      <c r="D149" s="598"/>
      <c r="E149" s="582" t="s">
        <v>426</v>
      </c>
      <c r="F149" s="582" t="s">
        <v>262</v>
      </c>
      <c r="G149" s="582" t="s">
        <v>417</v>
      </c>
      <c r="H149" s="599" t="s">
        <v>417</v>
      </c>
      <c r="I149" s="582"/>
      <c r="J149" s="582"/>
      <c r="K149" s="582"/>
      <c r="L149" s="239">
        <f t="shared" si="7"/>
        <v>37</v>
      </c>
      <c r="M149" s="239">
        <f t="shared" si="6"/>
        <v>0</v>
      </c>
      <c r="N149" s="593"/>
      <c r="O149" s="593"/>
      <c r="P149" s="593"/>
      <c r="Q149" s="593"/>
      <c r="R149" s="593"/>
      <c r="S149" s="603"/>
      <c r="T149" s="239"/>
      <c r="U149" s="239"/>
      <c r="V149" s="239"/>
      <c r="W149" s="869"/>
      <c r="X149" s="902">
        <v>7</v>
      </c>
      <c r="Y149" s="605">
        <v>7</v>
      </c>
      <c r="Z149" s="606">
        <v>7</v>
      </c>
      <c r="AA149" s="607">
        <v>8</v>
      </c>
      <c r="AB149" s="608">
        <v>8</v>
      </c>
      <c r="AC149" s="607"/>
      <c r="AD149" s="609"/>
      <c r="AE149" s="609"/>
      <c r="AF149" s="889"/>
      <c r="AG149" s="607"/>
      <c r="AH149" s="708"/>
      <c r="AI149" s="610">
        <v>0.19</v>
      </c>
    </row>
    <row r="150" spans="1:35" s="234" customFormat="1" ht="55.35" customHeight="1" x14ac:dyDescent="0.2">
      <c r="A150" s="578" t="s">
        <v>606</v>
      </c>
      <c r="B150" s="579" t="s">
        <v>43</v>
      </c>
      <c r="C150" s="238" t="s">
        <v>742</v>
      </c>
      <c r="D150" s="579" t="s">
        <v>604</v>
      </c>
      <c r="E150" s="238" t="s">
        <v>261</v>
      </c>
      <c r="F150" s="238" t="s">
        <v>605</v>
      </c>
      <c r="G150" s="238" t="s">
        <v>857</v>
      </c>
      <c r="H150" s="580" t="s">
        <v>118</v>
      </c>
      <c r="I150" s="580"/>
      <c r="J150" s="600" t="s">
        <v>160</v>
      </c>
      <c r="K150" s="238"/>
      <c r="L150" s="581">
        <f t="shared" si="7"/>
        <v>9</v>
      </c>
      <c r="M150" s="581">
        <f t="shared" si="6"/>
        <v>0</v>
      </c>
      <c r="N150" s="584"/>
      <c r="O150" s="584"/>
      <c r="P150" s="584"/>
      <c r="Q150" s="584">
        <v>9</v>
      </c>
      <c r="R150" s="584"/>
      <c r="S150" s="595"/>
      <c r="T150" s="581"/>
      <c r="U150" s="581"/>
      <c r="V150" s="581"/>
      <c r="W150" s="602"/>
      <c r="X150" s="588"/>
      <c r="Y150" s="583"/>
      <c r="Z150" s="589"/>
      <c r="AA150" s="590"/>
      <c r="AB150" s="611"/>
      <c r="AC150" s="589"/>
      <c r="AD150" s="591"/>
      <c r="AE150" s="591"/>
      <c r="AF150" s="591"/>
      <c r="AG150" s="901"/>
      <c r="AH150" s="708"/>
      <c r="AI150" s="592">
        <v>0.63</v>
      </c>
    </row>
    <row r="151" spans="1:35" s="234" customFormat="1" ht="55.35" customHeight="1" x14ac:dyDescent="0.2">
      <c r="A151" s="578" t="s">
        <v>902</v>
      </c>
      <c r="B151" s="579" t="s">
        <v>43</v>
      </c>
      <c r="C151" s="238" t="s">
        <v>742</v>
      </c>
      <c r="D151" s="579"/>
      <c r="E151" s="238"/>
      <c r="F151" s="238"/>
      <c r="G151" s="238" t="s">
        <v>122</v>
      </c>
      <c r="H151" s="580" t="s">
        <v>116</v>
      </c>
      <c r="I151" s="580"/>
      <c r="J151" s="600"/>
      <c r="K151" s="238"/>
      <c r="L151" s="581">
        <f t="shared" si="7"/>
        <v>77</v>
      </c>
      <c r="M151" s="581">
        <f t="shared" si="6"/>
        <v>0</v>
      </c>
      <c r="N151" s="584"/>
      <c r="O151" s="584"/>
      <c r="P151" s="584"/>
      <c r="Q151" s="584"/>
      <c r="R151" s="584"/>
      <c r="S151" s="595"/>
      <c r="T151" s="581"/>
      <c r="U151" s="581"/>
      <c r="V151" s="581"/>
      <c r="W151" s="602"/>
      <c r="X151" s="588"/>
      <c r="Y151" s="583"/>
      <c r="Z151" s="589"/>
      <c r="AA151" s="590"/>
      <c r="AB151" s="611">
        <v>15</v>
      </c>
      <c r="AC151" s="589">
        <v>15</v>
      </c>
      <c r="AD151" s="591">
        <v>15</v>
      </c>
      <c r="AE151" s="591">
        <v>16</v>
      </c>
      <c r="AF151" s="591">
        <v>16</v>
      </c>
      <c r="AG151" s="901"/>
      <c r="AH151" s="708"/>
      <c r="AI151" s="592"/>
    </row>
    <row r="152" spans="1:35" s="234" customFormat="1" ht="55.35" customHeight="1" x14ac:dyDescent="0.2">
      <c r="A152" s="578" t="s">
        <v>653</v>
      </c>
      <c r="B152" s="238" t="s">
        <v>44</v>
      </c>
      <c r="C152" s="238" t="s">
        <v>742</v>
      </c>
      <c r="D152" s="579"/>
      <c r="E152" s="238" t="s">
        <v>308</v>
      </c>
      <c r="F152" s="238"/>
      <c r="G152" s="580" t="s">
        <v>122</v>
      </c>
      <c r="H152" s="238" t="s">
        <v>116</v>
      </c>
      <c r="I152" s="238"/>
      <c r="J152" s="238"/>
      <c r="K152" s="238"/>
      <c r="L152" s="581">
        <f t="shared" si="7"/>
        <v>163</v>
      </c>
      <c r="M152" s="581">
        <f t="shared" si="6"/>
        <v>0</v>
      </c>
      <c r="N152" s="584"/>
      <c r="O152" s="584"/>
      <c r="P152" s="584"/>
      <c r="Q152" s="584"/>
      <c r="R152" s="584"/>
      <c r="S152" s="595"/>
      <c r="T152" s="581"/>
      <c r="U152" s="581"/>
      <c r="V152" s="581"/>
      <c r="W152" s="602"/>
      <c r="X152" s="588"/>
      <c r="Y152" s="583"/>
      <c r="Z152" s="589"/>
      <c r="AA152" s="589"/>
      <c r="AB152" s="589">
        <v>32</v>
      </c>
      <c r="AC152" s="611">
        <v>32</v>
      </c>
      <c r="AD152" s="589">
        <v>33</v>
      </c>
      <c r="AE152" s="591">
        <v>33</v>
      </c>
      <c r="AF152" s="591">
        <v>33</v>
      </c>
      <c r="AG152" s="591"/>
      <c r="AH152" s="708"/>
      <c r="AI152" s="592">
        <v>1.42</v>
      </c>
    </row>
    <row r="153" spans="1:35" s="234" customFormat="1" ht="55.35" customHeight="1" x14ac:dyDescent="0.2">
      <c r="A153" s="578" t="s">
        <v>58</v>
      </c>
      <c r="B153" s="238" t="s">
        <v>44</v>
      </c>
      <c r="C153" s="238" t="s">
        <v>486</v>
      </c>
      <c r="D153" s="579"/>
      <c r="E153" s="238" t="s">
        <v>308</v>
      </c>
      <c r="F153" s="238"/>
      <c r="G153" s="580" t="s">
        <v>122</v>
      </c>
      <c r="H153" s="238" t="s">
        <v>116</v>
      </c>
      <c r="I153" s="238"/>
      <c r="J153" s="238"/>
      <c r="K153" s="238"/>
      <c r="L153" s="581">
        <f t="shared" si="7"/>
        <v>0</v>
      </c>
      <c r="M153" s="581">
        <f t="shared" si="6"/>
        <v>0</v>
      </c>
      <c r="N153" s="585"/>
      <c r="O153" s="584"/>
      <c r="P153" s="584"/>
      <c r="Q153" s="585"/>
      <c r="R153" s="585"/>
      <c r="S153" s="586"/>
      <c r="T153" s="583"/>
      <c r="U153" s="583"/>
      <c r="V153" s="583"/>
      <c r="W153" s="602"/>
      <c r="X153" s="588"/>
      <c r="Y153" s="583"/>
      <c r="Z153" s="589"/>
      <c r="AA153" s="589"/>
      <c r="AB153" s="589"/>
      <c r="AC153" s="589"/>
      <c r="AD153" s="591"/>
      <c r="AE153" s="591"/>
      <c r="AF153" s="591"/>
      <c r="AG153" s="591"/>
      <c r="AH153" s="708"/>
      <c r="AI153" s="592">
        <v>3.3</v>
      </c>
    </row>
    <row r="154" spans="1:35" s="234" customFormat="1" ht="55.35" customHeight="1" x14ac:dyDescent="0.2">
      <c r="A154" s="578" t="s">
        <v>717</v>
      </c>
      <c r="B154" s="238" t="s">
        <v>44</v>
      </c>
      <c r="C154" s="238" t="s">
        <v>742</v>
      </c>
      <c r="D154" s="579"/>
      <c r="E154" s="238" t="s">
        <v>80</v>
      </c>
      <c r="F154" s="238" t="s">
        <v>253</v>
      </c>
      <c r="G154" s="238" t="s">
        <v>417</v>
      </c>
      <c r="H154" s="238" t="s">
        <v>417</v>
      </c>
      <c r="I154" s="238"/>
      <c r="J154" s="580"/>
      <c r="K154" s="238"/>
      <c r="L154" s="581">
        <f t="shared" si="7"/>
        <v>79</v>
      </c>
      <c r="M154" s="581">
        <f t="shared" si="6"/>
        <v>0</v>
      </c>
      <c r="N154" s="584"/>
      <c r="O154" s="584"/>
      <c r="P154" s="584"/>
      <c r="Q154" s="584"/>
      <c r="R154" s="584"/>
      <c r="S154" s="595"/>
      <c r="T154" s="581"/>
      <c r="U154" s="581"/>
      <c r="V154" s="581"/>
      <c r="W154" s="587"/>
      <c r="X154" s="612"/>
      <c r="Y154" s="581"/>
      <c r="Z154" s="581"/>
      <c r="AA154" s="581"/>
      <c r="AB154" s="584">
        <v>15</v>
      </c>
      <c r="AC154" s="581">
        <v>16</v>
      </c>
      <c r="AD154" s="612">
        <v>16</v>
      </c>
      <c r="AE154" s="612">
        <v>16</v>
      </c>
      <c r="AF154" s="612">
        <v>16</v>
      </c>
      <c r="AG154" s="612"/>
      <c r="AH154" s="708">
        <v>16</v>
      </c>
      <c r="AI154" s="613">
        <v>1.74</v>
      </c>
    </row>
    <row r="155" spans="1:35" s="234" customFormat="1" ht="55.35" customHeight="1" x14ac:dyDescent="0.2">
      <c r="A155" s="596" t="s">
        <v>716</v>
      </c>
      <c r="B155" s="582" t="s">
        <v>44</v>
      </c>
      <c r="C155" s="582" t="s">
        <v>742</v>
      </c>
      <c r="D155" s="582" t="s">
        <v>608</v>
      </c>
      <c r="E155" s="582" t="s">
        <v>251</v>
      </c>
      <c r="F155" s="582" t="s">
        <v>252</v>
      </c>
      <c r="G155" s="582" t="s">
        <v>417</v>
      </c>
      <c r="H155" s="582" t="s">
        <v>515</v>
      </c>
      <c r="I155" s="582"/>
      <c r="J155" s="599" t="s">
        <v>162</v>
      </c>
      <c r="K155" s="582"/>
      <c r="L155" s="239">
        <f t="shared" si="7"/>
        <v>78</v>
      </c>
      <c r="M155" s="239">
        <f t="shared" si="6"/>
        <v>78</v>
      </c>
      <c r="N155" s="593"/>
      <c r="O155" s="593"/>
      <c r="P155" s="593"/>
      <c r="Q155" s="593"/>
      <c r="R155" s="593"/>
      <c r="S155" s="603"/>
      <c r="T155" s="239"/>
      <c r="U155" s="239">
        <v>78</v>
      </c>
      <c r="V155" s="239"/>
      <c r="W155" s="604"/>
      <c r="X155" s="614"/>
      <c r="Y155" s="239"/>
      <c r="Z155" s="239"/>
      <c r="AA155" s="239"/>
      <c r="AB155" s="615"/>
      <c r="AC155" s="239"/>
      <c r="AD155" s="614"/>
      <c r="AE155" s="614"/>
      <c r="AF155" s="614"/>
      <c r="AG155" s="614"/>
      <c r="AH155" s="708"/>
      <c r="AI155" s="616">
        <v>0.24</v>
      </c>
    </row>
    <row r="156" spans="1:35" s="234" customFormat="1" ht="55.35" customHeight="1" x14ac:dyDescent="0.2">
      <c r="A156" s="597" t="s">
        <v>401</v>
      </c>
      <c r="B156" s="582" t="s">
        <v>44</v>
      </c>
      <c r="C156" s="582" t="s">
        <v>742</v>
      </c>
      <c r="D156" s="598" t="s">
        <v>402</v>
      </c>
      <c r="E156" s="582" t="s">
        <v>403</v>
      </c>
      <c r="F156" s="582"/>
      <c r="G156" s="582" t="s">
        <v>465</v>
      </c>
      <c r="H156" s="582" t="s">
        <v>118</v>
      </c>
      <c r="I156" s="582" t="s">
        <v>159</v>
      </c>
      <c r="J156" s="596" t="s">
        <v>154</v>
      </c>
      <c r="K156" s="582"/>
      <c r="L156" s="239">
        <f t="shared" si="7"/>
        <v>74</v>
      </c>
      <c r="M156" s="239">
        <f t="shared" si="6"/>
        <v>0</v>
      </c>
      <c r="N156" s="593"/>
      <c r="O156" s="593"/>
      <c r="P156" s="593"/>
      <c r="Q156" s="593"/>
      <c r="R156" s="905">
        <v>74</v>
      </c>
      <c r="S156" s="603"/>
      <c r="T156" s="239"/>
      <c r="U156" s="239"/>
      <c r="V156" s="239"/>
      <c r="W156" s="869"/>
      <c r="X156" s="605"/>
      <c r="Y156" s="606"/>
      <c r="Z156" s="607"/>
      <c r="AA156" s="607"/>
      <c r="AB156" s="608"/>
      <c r="AC156" s="607"/>
      <c r="AD156" s="609"/>
      <c r="AE156" s="609"/>
      <c r="AF156" s="609"/>
      <c r="AG156" s="609"/>
      <c r="AH156" s="708"/>
      <c r="AI156" s="610">
        <v>0.13</v>
      </c>
    </row>
    <row r="157" spans="1:35" s="234" customFormat="1" ht="55.35" customHeight="1" x14ac:dyDescent="0.2">
      <c r="A157" s="597" t="s">
        <v>499</v>
      </c>
      <c r="B157" s="582" t="s">
        <v>44</v>
      </c>
      <c r="C157" s="582" t="s">
        <v>486</v>
      </c>
      <c r="D157" s="598" t="s">
        <v>500</v>
      </c>
      <c r="E157" s="582" t="s">
        <v>251</v>
      </c>
      <c r="F157" s="582" t="s">
        <v>501</v>
      </c>
      <c r="G157" s="582" t="s">
        <v>465</v>
      </c>
      <c r="H157" s="582" t="s">
        <v>118</v>
      </c>
      <c r="I157" s="599" t="s">
        <v>158</v>
      </c>
      <c r="J157" s="601" t="s">
        <v>156</v>
      </c>
      <c r="K157" s="582"/>
      <c r="L157" s="239">
        <f t="shared" si="7"/>
        <v>36</v>
      </c>
      <c r="M157" s="239">
        <f t="shared" si="6"/>
        <v>0</v>
      </c>
      <c r="N157" s="593"/>
      <c r="O157" s="593"/>
      <c r="P157" s="593">
        <v>36</v>
      </c>
      <c r="Q157" s="593"/>
      <c r="R157" s="593"/>
      <c r="S157" s="603"/>
      <c r="T157" s="239"/>
      <c r="U157" s="239"/>
      <c r="V157" s="239"/>
      <c r="W157" s="869"/>
      <c r="X157" s="605"/>
      <c r="Y157" s="606"/>
      <c r="Z157" s="607"/>
      <c r="AA157" s="607"/>
      <c r="AB157" s="608"/>
      <c r="AC157" s="607"/>
      <c r="AD157" s="609"/>
      <c r="AE157" s="609"/>
      <c r="AF157" s="609"/>
      <c r="AG157" s="609"/>
      <c r="AH157" s="708"/>
      <c r="AI157" s="610">
        <v>0.13</v>
      </c>
    </row>
    <row r="158" spans="1:35" s="234" customFormat="1" ht="55.35" customHeight="1" x14ac:dyDescent="0.2">
      <c r="A158" s="578" t="s">
        <v>467</v>
      </c>
      <c r="B158" s="238" t="s">
        <v>44</v>
      </c>
      <c r="C158" s="579" t="s">
        <v>486</v>
      </c>
      <c r="D158" s="579" t="s">
        <v>250</v>
      </c>
      <c r="E158" s="238" t="s">
        <v>251</v>
      </c>
      <c r="F158" s="238" t="s">
        <v>252</v>
      </c>
      <c r="G158" s="582" t="s">
        <v>465</v>
      </c>
      <c r="H158" s="580" t="s">
        <v>118</v>
      </c>
      <c r="I158" s="238"/>
      <c r="J158" s="238"/>
      <c r="K158" s="238"/>
      <c r="L158" s="581">
        <f t="shared" si="7"/>
        <v>78</v>
      </c>
      <c r="M158" s="581">
        <f t="shared" si="6"/>
        <v>0</v>
      </c>
      <c r="N158" s="584"/>
      <c r="O158" s="584">
        <v>78</v>
      </c>
      <c r="P158" s="584"/>
      <c r="Q158" s="584"/>
      <c r="R158" s="584"/>
      <c r="S158" s="595"/>
      <c r="T158" s="581"/>
      <c r="U158" s="581"/>
      <c r="V158" s="581"/>
      <c r="W158" s="602"/>
      <c r="X158" s="588"/>
      <c r="Y158" s="583"/>
      <c r="Z158" s="589"/>
      <c r="AA158" s="589"/>
      <c r="AB158" s="590"/>
      <c r="AC158" s="589"/>
      <c r="AD158" s="591"/>
      <c r="AE158" s="591"/>
      <c r="AF158" s="591"/>
      <c r="AG158" s="591"/>
      <c r="AH158" s="708"/>
      <c r="AI158" s="592">
        <v>0.5</v>
      </c>
    </row>
    <row r="159" spans="1:35" s="234" customFormat="1" ht="55.35" customHeight="1" x14ac:dyDescent="0.2">
      <c r="A159" s="578" t="s">
        <v>391</v>
      </c>
      <c r="B159" s="238" t="s">
        <v>44</v>
      </c>
      <c r="C159" s="238" t="s">
        <v>742</v>
      </c>
      <c r="D159" s="579"/>
      <c r="E159" s="238" t="s">
        <v>97</v>
      </c>
      <c r="F159" s="238" t="s">
        <v>262</v>
      </c>
      <c r="G159" s="238" t="s">
        <v>466</v>
      </c>
      <c r="H159" s="238" t="s">
        <v>116</v>
      </c>
      <c r="I159" s="238"/>
      <c r="J159" s="238"/>
      <c r="K159" s="238"/>
      <c r="L159" s="581">
        <f t="shared" si="7"/>
        <v>44</v>
      </c>
      <c r="M159" s="581">
        <f t="shared" si="6"/>
        <v>0</v>
      </c>
      <c r="N159" s="585"/>
      <c r="O159" s="584"/>
      <c r="P159" s="584"/>
      <c r="Q159" s="585"/>
      <c r="R159" s="585"/>
      <c r="S159" s="586"/>
      <c r="T159" s="583"/>
      <c r="U159" s="583"/>
      <c r="V159" s="583"/>
      <c r="W159" s="602"/>
      <c r="X159" s="588"/>
      <c r="Y159" s="583"/>
      <c r="Z159" s="589"/>
      <c r="AA159" s="590"/>
      <c r="AB159" s="590">
        <v>8</v>
      </c>
      <c r="AC159" s="589">
        <v>9</v>
      </c>
      <c r="AD159" s="591">
        <v>9</v>
      </c>
      <c r="AE159" s="591">
        <v>9</v>
      </c>
      <c r="AF159" s="591">
        <v>9</v>
      </c>
      <c r="AG159" s="591"/>
      <c r="AH159" s="708"/>
      <c r="AI159" s="592">
        <v>1.39</v>
      </c>
    </row>
    <row r="160" spans="1:35" s="234" customFormat="1" ht="55.35" customHeight="1" x14ac:dyDescent="0.2">
      <c r="A160" s="578" t="s">
        <v>390</v>
      </c>
      <c r="B160" s="238" t="s">
        <v>44</v>
      </c>
      <c r="C160" s="238" t="s">
        <v>742</v>
      </c>
      <c r="D160" s="579"/>
      <c r="E160" s="238" t="s">
        <v>98</v>
      </c>
      <c r="F160" s="238" t="s">
        <v>262</v>
      </c>
      <c r="G160" s="238" t="s">
        <v>466</v>
      </c>
      <c r="H160" s="238" t="s">
        <v>116</v>
      </c>
      <c r="I160" s="238"/>
      <c r="J160" s="238"/>
      <c r="K160" s="238"/>
      <c r="L160" s="581">
        <f t="shared" si="7"/>
        <v>35</v>
      </c>
      <c r="M160" s="581">
        <f t="shared" si="6"/>
        <v>0</v>
      </c>
      <c r="N160" s="585"/>
      <c r="O160" s="584"/>
      <c r="P160" s="584"/>
      <c r="Q160" s="585"/>
      <c r="R160" s="585"/>
      <c r="S160" s="586"/>
      <c r="T160" s="583"/>
      <c r="U160" s="583"/>
      <c r="V160" s="583"/>
      <c r="W160" s="602"/>
      <c r="X160" s="588"/>
      <c r="Y160" s="583"/>
      <c r="Z160" s="589"/>
      <c r="AA160" s="590"/>
      <c r="AB160" s="590">
        <v>3</v>
      </c>
      <c r="AC160" s="589">
        <v>3</v>
      </c>
      <c r="AD160" s="591">
        <v>3</v>
      </c>
      <c r="AE160" s="591">
        <v>3</v>
      </c>
      <c r="AF160" s="591">
        <v>4</v>
      </c>
      <c r="AG160" s="591">
        <v>19</v>
      </c>
      <c r="AH160" s="708"/>
      <c r="AI160" s="592">
        <v>1.76</v>
      </c>
    </row>
    <row r="161" spans="1:35" s="234" customFormat="1" ht="55.35" customHeight="1" x14ac:dyDescent="0.2">
      <c r="A161" s="636" t="s">
        <v>387</v>
      </c>
      <c r="B161" s="637" t="s">
        <v>631</v>
      </c>
      <c r="C161" s="637" t="s">
        <v>448</v>
      </c>
      <c r="D161" s="638"/>
      <c r="E161" s="637" t="s">
        <v>102</v>
      </c>
      <c r="F161" s="637"/>
      <c r="G161" s="637" t="s">
        <v>122</v>
      </c>
      <c r="H161" s="637" t="s">
        <v>118</v>
      </c>
      <c r="I161" s="639" t="s">
        <v>152</v>
      </c>
      <c r="J161" s="639" t="s">
        <v>152</v>
      </c>
      <c r="K161" s="637"/>
      <c r="L161" s="640">
        <f t="shared" si="7"/>
        <v>717</v>
      </c>
      <c r="M161" s="640">
        <f t="shared" si="6"/>
        <v>0</v>
      </c>
      <c r="N161" s="644"/>
      <c r="O161" s="645">
        <v>464</v>
      </c>
      <c r="P161" s="645">
        <v>182</v>
      </c>
      <c r="Q161" s="645"/>
      <c r="R161" s="883">
        <v>71</v>
      </c>
      <c r="S161" s="646"/>
      <c r="T161" s="640"/>
      <c r="U161" s="640"/>
      <c r="V161" s="640"/>
      <c r="W161" s="656"/>
      <c r="X161" s="648"/>
      <c r="Y161" s="649"/>
      <c r="Z161" s="650"/>
      <c r="AA161" s="650"/>
      <c r="AB161" s="651"/>
      <c r="AC161" s="650"/>
      <c r="AD161" s="652"/>
      <c r="AE161" s="652"/>
      <c r="AF161" s="652"/>
      <c r="AG161" s="652"/>
      <c r="AH161" s="707"/>
      <c r="AI161" s="653">
        <v>2.5</v>
      </c>
    </row>
    <row r="162" spans="1:35" s="234" customFormat="1" ht="55.35" customHeight="1" x14ac:dyDescent="0.2">
      <c r="A162" s="636" t="s">
        <v>382</v>
      </c>
      <c r="B162" s="637" t="s">
        <v>631</v>
      </c>
      <c r="C162" s="637" t="s">
        <v>486</v>
      </c>
      <c r="D162" s="638" t="s">
        <v>383</v>
      </c>
      <c r="E162" s="637" t="s">
        <v>384</v>
      </c>
      <c r="F162" s="637" t="s">
        <v>385</v>
      </c>
      <c r="G162" s="637" t="s">
        <v>122</v>
      </c>
      <c r="H162" s="637" t="s">
        <v>118</v>
      </c>
      <c r="I162" s="639"/>
      <c r="J162" s="639"/>
      <c r="K162" s="637"/>
      <c r="L162" s="640">
        <f t="shared" si="7"/>
        <v>192</v>
      </c>
      <c r="M162" s="640">
        <f t="shared" si="6"/>
        <v>0</v>
      </c>
      <c r="N162" s="640">
        <v>192</v>
      </c>
      <c r="O162" s="645"/>
      <c r="P162" s="645"/>
      <c r="Q162" s="644"/>
      <c r="R162" s="644"/>
      <c r="S162" s="646"/>
      <c r="T162" s="640"/>
      <c r="U162" s="640"/>
      <c r="V162" s="640"/>
      <c r="W162" s="656"/>
      <c r="X162" s="648"/>
      <c r="Y162" s="649"/>
      <c r="Z162" s="650"/>
      <c r="AA162" s="650"/>
      <c r="AB162" s="654"/>
      <c r="AC162" s="650"/>
      <c r="AD162" s="652"/>
      <c r="AE162" s="652"/>
      <c r="AF162" s="652"/>
      <c r="AG162" s="652"/>
      <c r="AH162" s="707"/>
      <c r="AI162" s="653">
        <v>0.95</v>
      </c>
    </row>
    <row r="163" spans="1:35" s="234" customFormat="1" ht="55.35" customHeight="1" x14ac:dyDescent="0.2">
      <c r="A163" s="636" t="s">
        <v>654</v>
      </c>
      <c r="B163" s="637" t="s">
        <v>631</v>
      </c>
      <c r="C163" s="637" t="s">
        <v>744</v>
      </c>
      <c r="D163" s="638"/>
      <c r="E163" s="638"/>
      <c r="F163" s="637"/>
      <c r="G163" s="637" t="s">
        <v>122</v>
      </c>
      <c r="H163" s="639" t="s">
        <v>116</v>
      </c>
      <c r="I163" s="639"/>
      <c r="J163" s="639"/>
      <c r="K163" s="637"/>
      <c r="L163" s="640">
        <f t="shared" si="7"/>
        <v>68</v>
      </c>
      <c r="M163" s="640">
        <f t="shared" si="6"/>
        <v>0</v>
      </c>
      <c r="N163" s="645"/>
      <c r="O163" s="645"/>
      <c r="P163" s="645"/>
      <c r="Q163" s="645"/>
      <c r="R163" s="645"/>
      <c r="S163" s="655"/>
      <c r="T163" s="649"/>
      <c r="U163" s="649"/>
      <c r="V163" s="649"/>
      <c r="W163" s="656"/>
      <c r="X163" s="648"/>
      <c r="Y163" s="650"/>
      <c r="Z163" s="651"/>
      <c r="AA163" s="651"/>
      <c r="AB163" s="651">
        <v>11</v>
      </c>
      <c r="AC163" s="651">
        <v>11</v>
      </c>
      <c r="AD163" s="650">
        <v>11</v>
      </c>
      <c r="AE163" s="652">
        <v>12</v>
      </c>
      <c r="AF163" s="652">
        <v>12</v>
      </c>
      <c r="AG163" s="652">
        <v>11</v>
      </c>
      <c r="AH163" s="707"/>
      <c r="AI163" s="653">
        <v>0.72</v>
      </c>
    </row>
    <row r="164" spans="1:35" s="234" customFormat="1" ht="55.35" customHeight="1" x14ac:dyDescent="0.2">
      <c r="A164" s="636" t="s">
        <v>60</v>
      </c>
      <c r="B164" s="641" t="s">
        <v>631</v>
      </c>
      <c r="C164" s="641" t="s">
        <v>486</v>
      </c>
      <c r="D164" s="779"/>
      <c r="E164" s="641" t="s">
        <v>308</v>
      </c>
      <c r="F164" s="641"/>
      <c r="G164" s="637" t="s">
        <v>122</v>
      </c>
      <c r="H164" s="641" t="s">
        <v>116</v>
      </c>
      <c r="I164" s="642"/>
      <c r="J164" s="642"/>
      <c r="K164" s="641"/>
      <c r="L164" s="643">
        <f t="shared" si="7"/>
        <v>0</v>
      </c>
      <c r="M164" s="643">
        <f t="shared" ref="M164:M224" si="8">SUM(S164:W164)</f>
        <v>0</v>
      </c>
      <c r="N164" s="658"/>
      <c r="O164" s="658"/>
      <c r="P164" s="658"/>
      <c r="Q164" s="658"/>
      <c r="R164" s="658"/>
      <c r="S164" s="659"/>
      <c r="T164" s="657"/>
      <c r="U164" s="657"/>
      <c r="V164" s="657"/>
      <c r="W164" s="660"/>
      <c r="X164" s="661"/>
      <c r="Y164" s="657"/>
      <c r="Z164" s="662"/>
      <c r="AA164" s="662"/>
      <c r="AB164" s="663"/>
      <c r="AC164" s="662"/>
      <c r="AD164" s="664"/>
      <c r="AE164" s="664"/>
      <c r="AF164" s="664"/>
      <c r="AG164" s="664"/>
      <c r="AH164" s="707"/>
      <c r="AI164" s="665">
        <v>0</v>
      </c>
    </row>
    <row r="165" spans="1:35" s="234" customFormat="1" ht="55.35" customHeight="1" x14ac:dyDescent="0.2">
      <c r="A165" s="636" t="s">
        <v>59</v>
      </c>
      <c r="B165" s="637" t="s">
        <v>45</v>
      </c>
      <c r="C165" s="637" t="s">
        <v>255</v>
      </c>
      <c r="D165" s="638"/>
      <c r="E165" s="637" t="s">
        <v>308</v>
      </c>
      <c r="F165" s="637"/>
      <c r="G165" s="637" t="s">
        <v>122</v>
      </c>
      <c r="H165" s="637" t="s">
        <v>116</v>
      </c>
      <c r="I165" s="639"/>
      <c r="J165" s="639"/>
      <c r="K165" s="637"/>
      <c r="L165" s="640">
        <f t="shared" si="7"/>
        <v>13</v>
      </c>
      <c r="M165" s="640">
        <f t="shared" si="8"/>
        <v>0</v>
      </c>
      <c r="N165" s="645"/>
      <c r="O165" s="645"/>
      <c r="P165" s="645"/>
      <c r="Q165" s="645"/>
      <c r="R165" s="645"/>
      <c r="S165" s="655"/>
      <c r="T165" s="649"/>
      <c r="U165" s="649"/>
      <c r="V165" s="649"/>
      <c r="W165" s="656"/>
      <c r="X165" s="648"/>
      <c r="Y165" s="649"/>
      <c r="Z165" s="650"/>
      <c r="AA165" s="650"/>
      <c r="AB165" s="650">
        <v>2</v>
      </c>
      <c r="AC165" s="651">
        <v>2</v>
      </c>
      <c r="AD165" s="650">
        <v>2</v>
      </c>
      <c r="AE165" s="652">
        <v>3</v>
      </c>
      <c r="AF165" s="652">
        <v>3</v>
      </c>
      <c r="AG165" s="652">
        <v>1</v>
      </c>
      <c r="AH165" s="707"/>
      <c r="AI165" s="653">
        <v>0.78</v>
      </c>
    </row>
    <row r="166" spans="1:35" s="234" customFormat="1" ht="55.35" customHeight="1" x14ac:dyDescent="0.2">
      <c r="A166" s="636" t="s">
        <v>434</v>
      </c>
      <c r="B166" s="637" t="s">
        <v>45</v>
      </c>
      <c r="C166" s="637" t="s">
        <v>255</v>
      </c>
      <c r="D166" s="638"/>
      <c r="E166" s="637" t="s">
        <v>308</v>
      </c>
      <c r="F166" s="637"/>
      <c r="G166" s="637" t="s">
        <v>122</v>
      </c>
      <c r="H166" s="637" t="s">
        <v>116</v>
      </c>
      <c r="I166" s="639"/>
      <c r="J166" s="639"/>
      <c r="K166" s="637"/>
      <c r="L166" s="640">
        <f t="shared" si="7"/>
        <v>356</v>
      </c>
      <c r="M166" s="640">
        <f t="shared" si="8"/>
        <v>0</v>
      </c>
      <c r="N166" s="645"/>
      <c r="O166" s="645"/>
      <c r="P166" s="645"/>
      <c r="Q166" s="645"/>
      <c r="R166" s="645"/>
      <c r="S166" s="655"/>
      <c r="T166" s="649"/>
      <c r="U166" s="649"/>
      <c r="V166" s="649"/>
      <c r="W166" s="656"/>
      <c r="X166" s="648"/>
      <c r="Y166" s="649"/>
      <c r="Z166" s="649"/>
      <c r="AA166" s="649"/>
      <c r="AB166" s="649">
        <v>69</v>
      </c>
      <c r="AC166" s="666">
        <v>69</v>
      </c>
      <c r="AD166" s="649">
        <v>69</v>
      </c>
      <c r="AE166" s="648">
        <v>69</v>
      </c>
      <c r="AF166" s="648">
        <v>70</v>
      </c>
      <c r="AG166" s="648">
        <v>10</v>
      </c>
      <c r="AH166" s="707"/>
      <c r="AI166" s="667">
        <v>1.87</v>
      </c>
    </row>
    <row r="167" spans="1:35" s="234" customFormat="1" ht="55.35" customHeight="1" x14ac:dyDescent="0.2">
      <c r="A167" s="780" t="s">
        <v>578</v>
      </c>
      <c r="B167" s="637" t="s">
        <v>46</v>
      </c>
      <c r="C167" s="637" t="s">
        <v>255</v>
      </c>
      <c r="D167" s="638" t="s">
        <v>503</v>
      </c>
      <c r="E167" s="637" t="s">
        <v>504</v>
      </c>
      <c r="F167" s="637" t="s">
        <v>505</v>
      </c>
      <c r="G167" s="637" t="s">
        <v>122</v>
      </c>
      <c r="H167" s="637" t="s">
        <v>118</v>
      </c>
      <c r="I167" s="639" t="s">
        <v>159</v>
      </c>
      <c r="J167" s="639" t="s">
        <v>159</v>
      </c>
      <c r="K167" s="637"/>
      <c r="L167" s="640">
        <f t="shared" ref="L167:L198" si="9">SUM(N167:AG167)</f>
        <v>65</v>
      </c>
      <c r="M167" s="640">
        <f t="shared" si="8"/>
        <v>0</v>
      </c>
      <c r="N167" s="644"/>
      <c r="O167" s="645"/>
      <c r="P167" s="645"/>
      <c r="Q167" s="644"/>
      <c r="R167" s="644">
        <v>65</v>
      </c>
      <c r="S167" s="646"/>
      <c r="T167" s="640"/>
      <c r="U167" s="640"/>
      <c r="V167" s="640"/>
      <c r="W167" s="870"/>
      <c r="X167" s="668"/>
      <c r="Y167" s="669"/>
      <c r="Z167" s="670"/>
      <c r="AA167" s="670"/>
      <c r="AB167" s="654"/>
      <c r="AC167" s="650"/>
      <c r="AD167" s="671"/>
      <c r="AE167" s="671"/>
      <c r="AF167" s="671"/>
      <c r="AG167" s="671"/>
      <c r="AH167" s="709"/>
      <c r="AI167" s="672">
        <v>0.41</v>
      </c>
    </row>
    <row r="168" spans="1:35" s="234" customFormat="1" ht="55.35" customHeight="1" x14ac:dyDescent="0.2">
      <c r="A168" s="636" t="s">
        <v>436</v>
      </c>
      <c r="B168" s="637" t="s">
        <v>46</v>
      </c>
      <c r="C168" s="637" t="s">
        <v>746</v>
      </c>
      <c r="D168" s="638"/>
      <c r="E168" s="637" t="s">
        <v>308</v>
      </c>
      <c r="F168" s="637"/>
      <c r="G168" s="637" t="s">
        <v>122</v>
      </c>
      <c r="H168" s="637" t="s">
        <v>116</v>
      </c>
      <c r="I168" s="637"/>
      <c r="J168" s="637"/>
      <c r="K168" s="637"/>
      <c r="L168" s="640">
        <f t="shared" si="9"/>
        <v>350</v>
      </c>
      <c r="M168" s="640">
        <f t="shared" si="8"/>
        <v>0</v>
      </c>
      <c r="N168" s="645"/>
      <c r="O168" s="645"/>
      <c r="P168" s="645"/>
      <c r="Q168" s="645"/>
      <c r="R168" s="645"/>
      <c r="S168" s="646"/>
      <c r="T168" s="640"/>
      <c r="U168" s="640"/>
      <c r="V168" s="640"/>
      <c r="W168" s="647"/>
      <c r="X168" s="673"/>
      <c r="Y168" s="640"/>
      <c r="Z168" s="640"/>
      <c r="AA168" s="640"/>
      <c r="AB168" s="640">
        <v>66</v>
      </c>
      <c r="AC168" s="644">
        <v>66</v>
      </c>
      <c r="AD168" s="640">
        <v>66</v>
      </c>
      <c r="AE168" s="673">
        <v>66</v>
      </c>
      <c r="AF168" s="673">
        <v>66</v>
      </c>
      <c r="AG168" s="673">
        <v>20</v>
      </c>
      <c r="AH168" s="707"/>
      <c r="AI168" s="667">
        <v>2.56</v>
      </c>
    </row>
    <row r="169" spans="1:35" s="234" customFormat="1" ht="55.35" customHeight="1" x14ac:dyDescent="0.2">
      <c r="A169" s="636" t="s">
        <v>61</v>
      </c>
      <c r="B169" s="637" t="s">
        <v>46</v>
      </c>
      <c r="C169" s="637" t="s">
        <v>255</v>
      </c>
      <c r="D169" s="638"/>
      <c r="E169" s="637" t="s">
        <v>308</v>
      </c>
      <c r="F169" s="637"/>
      <c r="G169" s="637" t="s">
        <v>122</v>
      </c>
      <c r="H169" s="637" t="s">
        <v>116</v>
      </c>
      <c r="I169" s="637"/>
      <c r="J169" s="637"/>
      <c r="K169" s="637"/>
      <c r="L169" s="640">
        <f t="shared" si="9"/>
        <v>4</v>
      </c>
      <c r="M169" s="640">
        <f t="shared" si="8"/>
        <v>0</v>
      </c>
      <c r="N169" s="645"/>
      <c r="O169" s="645"/>
      <c r="P169" s="645"/>
      <c r="Q169" s="645"/>
      <c r="R169" s="645"/>
      <c r="S169" s="655"/>
      <c r="T169" s="649"/>
      <c r="U169" s="649"/>
      <c r="V169" s="649"/>
      <c r="W169" s="656"/>
      <c r="X169" s="648"/>
      <c r="Y169" s="649"/>
      <c r="Z169" s="650"/>
      <c r="AA169" s="650"/>
      <c r="AB169" s="650">
        <v>1</v>
      </c>
      <c r="AC169" s="651">
        <v>1</v>
      </c>
      <c r="AD169" s="650">
        <v>1</v>
      </c>
      <c r="AE169" s="652"/>
      <c r="AF169" s="652"/>
      <c r="AG169" s="652">
        <v>1</v>
      </c>
      <c r="AH169" s="707"/>
      <c r="AI169" s="653">
        <v>0.34</v>
      </c>
    </row>
    <row r="170" spans="1:35" s="234" customFormat="1" ht="55.35" customHeight="1" x14ac:dyDescent="0.2">
      <c r="A170" s="484" t="s">
        <v>655</v>
      </c>
      <c r="B170" s="485" t="s">
        <v>634</v>
      </c>
      <c r="C170" s="486" t="s">
        <v>200</v>
      </c>
      <c r="D170" s="485"/>
      <c r="E170" s="486" t="s">
        <v>308</v>
      </c>
      <c r="F170" s="486"/>
      <c r="G170" s="486" t="s">
        <v>122</v>
      </c>
      <c r="H170" s="486" t="s">
        <v>116</v>
      </c>
      <c r="I170" s="486"/>
      <c r="J170" s="486"/>
      <c r="K170" s="486"/>
      <c r="L170" s="488">
        <f t="shared" si="9"/>
        <v>102</v>
      </c>
      <c r="M170" s="488">
        <f t="shared" si="8"/>
        <v>0</v>
      </c>
      <c r="N170" s="498"/>
      <c r="O170" s="498"/>
      <c r="P170" s="498"/>
      <c r="Q170" s="498"/>
      <c r="R170" s="498"/>
      <c r="S170" s="501"/>
      <c r="T170" s="493"/>
      <c r="U170" s="493"/>
      <c r="V170" s="493"/>
      <c r="W170" s="502"/>
      <c r="X170" s="492"/>
      <c r="Y170" s="493"/>
      <c r="Z170" s="494"/>
      <c r="AA170" s="495"/>
      <c r="AB170" s="495">
        <v>18</v>
      </c>
      <c r="AC170" s="503">
        <v>18</v>
      </c>
      <c r="AD170" s="494">
        <v>19</v>
      </c>
      <c r="AE170" s="494">
        <v>19</v>
      </c>
      <c r="AF170" s="494">
        <v>19</v>
      </c>
      <c r="AG170" s="494">
        <v>9</v>
      </c>
      <c r="AH170" s="707"/>
      <c r="AI170" s="679">
        <v>0.81</v>
      </c>
    </row>
    <row r="171" spans="1:35" s="234" customFormat="1" ht="55.35" customHeight="1" x14ac:dyDescent="0.2">
      <c r="A171" s="484" t="s">
        <v>845</v>
      </c>
      <c r="B171" s="485" t="s">
        <v>634</v>
      </c>
      <c r="C171" s="486" t="s">
        <v>255</v>
      </c>
      <c r="D171" s="485"/>
      <c r="E171" s="486" t="s">
        <v>693</v>
      </c>
      <c r="F171" s="486"/>
      <c r="G171" s="486" t="s">
        <v>417</v>
      </c>
      <c r="H171" s="486" t="s">
        <v>417</v>
      </c>
      <c r="I171" s="486"/>
      <c r="J171" s="486"/>
      <c r="K171" s="486"/>
      <c r="L171" s="488">
        <f t="shared" si="9"/>
        <v>43</v>
      </c>
      <c r="M171" s="488">
        <f t="shared" si="8"/>
        <v>0</v>
      </c>
      <c r="N171" s="498"/>
      <c r="O171" s="498"/>
      <c r="P171" s="498"/>
      <c r="Q171" s="498"/>
      <c r="R171" s="498"/>
      <c r="S171" s="501"/>
      <c r="T171" s="493"/>
      <c r="U171" s="493"/>
      <c r="V171" s="493"/>
      <c r="W171" s="502"/>
      <c r="X171" s="501">
        <v>8</v>
      </c>
      <c r="Y171" s="492">
        <v>8</v>
      </c>
      <c r="Z171" s="493">
        <v>9</v>
      </c>
      <c r="AA171" s="494">
        <v>9</v>
      </c>
      <c r="AB171" s="495">
        <v>9</v>
      </c>
      <c r="AC171" s="494"/>
      <c r="AD171" s="496"/>
      <c r="AE171" s="496"/>
      <c r="AF171" s="890"/>
      <c r="AG171" s="494"/>
      <c r="AH171" s="707"/>
      <c r="AI171" s="497">
        <v>0.73</v>
      </c>
    </row>
    <row r="172" spans="1:35" s="234" customFormat="1" ht="55.35" customHeight="1" x14ac:dyDescent="0.2">
      <c r="A172" s="484" t="s">
        <v>656</v>
      </c>
      <c r="B172" s="485" t="s">
        <v>634</v>
      </c>
      <c r="C172" s="486" t="s">
        <v>747</v>
      </c>
      <c r="D172" s="485"/>
      <c r="E172" s="486" t="s">
        <v>308</v>
      </c>
      <c r="F172" s="486"/>
      <c r="G172" s="486" t="s">
        <v>122</v>
      </c>
      <c r="H172" s="486" t="s">
        <v>116</v>
      </c>
      <c r="I172" s="486"/>
      <c r="J172" s="486"/>
      <c r="K172" s="486"/>
      <c r="L172" s="488">
        <f t="shared" si="9"/>
        <v>13</v>
      </c>
      <c r="M172" s="488">
        <f t="shared" si="8"/>
        <v>0</v>
      </c>
      <c r="N172" s="498"/>
      <c r="O172" s="498"/>
      <c r="P172" s="498"/>
      <c r="Q172" s="498"/>
      <c r="R172" s="498"/>
      <c r="S172" s="501"/>
      <c r="T172" s="493"/>
      <c r="U172" s="493"/>
      <c r="V172" s="493"/>
      <c r="W172" s="502"/>
      <c r="X172" s="492"/>
      <c r="Y172" s="493"/>
      <c r="Z172" s="494"/>
      <c r="AA172" s="495"/>
      <c r="AB172" s="495">
        <v>2</v>
      </c>
      <c r="AC172" s="503">
        <v>2</v>
      </c>
      <c r="AD172" s="494">
        <v>2</v>
      </c>
      <c r="AE172" s="496">
        <v>2</v>
      </c>
      <c r="AF172" s="496">
        <v>3</v>
      </c>
      <c r="AG172" s="494">
        <v>2</v>
      </c>
      <c r="AH172" s="707"/>
      <c r="AI172" s="497">
        <v>1.71</v>
      </c>
    </row>
    <row r="173" spans="1:35" s="268" customFormat="1" ht="55.35" customHeight="1" x14ac:dyDescent="0.2">
      <c r="A173" s="484" t="s">
        <v>602</v>
      </c>
      <c r="B173" s="486" t="s">
        <v>633</v>
      </c>
      <c r="C173" s="486" t="s">
        <v>200</v>
      </c>
      <c r="D173" s="485" t="s">
        <v>520</v>
      </c>
      <c r="E173" s="485" t="s">
        <v>519</v>
      </c>
      <c r="F173" s="486" t="s">
        <v>99</v>
      </c>
      <c r="G173" s="486" t="s">
        <v>122</v>
      </c>
      <c r="H173" s="487" t="s">
        <v>667</v>
      </c>
      <c r="I173" s="486" t="s">
        <v>162</v>
      </c>
      <c r="J173" s="486" t="s">
        <v>160</v>
      </c>
      <c r="K173" s="486"/>
      <c r="L173" s="488">
        <f t="shared" si="9"/>
        <v>72</v>
      </c>
      <c r="M173" s="488">
        <f t="shared" si="8"/>
        <v>0</v>
      </c>
      <c r="N173" s="498"/>
      <c r="O173" s="498"/>
      <c r="P173" s="498"/>
      <c r="Q173" s="498"/>
      <c r="R173" s="498"/>
      <c r="S173" s="501"/>
      <c r="T173" s="493"/>
      <c r="U173" s="493"/>
      <c r="V173" s="493"/>
      <c r="W173" s="502"/>
      <c r="X173" s="492"/>
      <c r="Y173" s="493"/>
      <c r="Z173" s="494"/>
      <c r="AA173" s="495"/>
      <c r="AB173" s="495">
        <v>14</v>
      </c>
      <c r="AC173" s="494">
        <v>14</v>
      </c>
      <c r="AD173" s="496">
        <v>14</v>
      </c>
      <c r="AE173" s="496">
        <v>15</v>
      </c>
      <c r="AF173" s="496">
        <v>15</v>
      </c>
      <c r="AG173" s="496"/>
      <c r="AH173" s="707"/>
      <c r="AI173" s="497">
        <v>1.75</v>
      </c>
    </row>
    <row r="174" spans="1:35" s="234" customFormat="1" ht="55.35" customHeight="1" x14ac:dyDescent="0.2">
      <c r="A174" s="678" t="s">
        <v>395</v>
      </c>
      <c r="B174" s="486" t="s">
        <v>633</v>
      </c>
      <c r="C174" s="486" t="s">
        <v>743</v>
      </c>
      <c r="D174" s="485" t="s">
        <v>288</v>
      </c>
      <c r="E174" s="486" t="s">
        <v>68</v>
      </c>
      <c r="F174" s="486"/>
      <c r="G174" s="486" t="s">
        <v>466</v>
      </c>
      <c r="H174" s="486" t="s">
        <v>116</v>
      </c>
      <c r="I174" s="486"/>
      <c r="J174" s="486"/>
      <c r="K174" s="486"/>
      <c r="L174" s="488">
        <f t="shared" si="9"/>
        <v>224</v>
      </c>
      <c r="M174" s="488">
        <f t="shared" si="8"/>
        <v>0</v>
      </c>
      <c r="N174" s="498"/>
      <c r="O174" s="498"/>
      <c r="P174" s="498"/>
      <c r="Q174" s="498"/>
      <c r="R174" s="498"/>
      <c r="S174" s="501"/>
      <c r="T174" s="493"/>
      <c r="U174" s="493"/>
      <c r="V174" s="493"/>
      <c r="W174" s="502"/>
      <c r="X174" s="492"/>
      <c r="Y174" s="493"/>
      <c r="Z174" s="494"/>
      <c r="AA174" s="495"/>
      <c r="AB174" s="495">
        <v>44</v>
      </c>
      <c r="AC174" s="494">
        <v>45</v>
      </c>
      <c r="AD174" s="496">
        <v>45</v>
      </c>
      <c r="AE174" s="496">
        <v>45</v>
      </c>
      <c r="AF174" s="496">
        <v>45</v>
      </c>
      <c r="AG174" s="496"/>
      <c r="AH174" s="707"/>
      <c r="AI174" s="497">
        <v>1.92</v>
      </c>
    </row>
    <row r="175" spans="1:35" s="234" customFormat="1" ht="55.35" customHeight="1" x14ac:dyDescent="0.2">
      <c r="A175" s="484" t="s">
        <v>62</v>
      </c>
      <c r="B175" s="486" t="s">
        <v>633</v>
      </c>
      <c r="C175" s="486" t="s">
        <v>743</v>
      </c>
      <c r="D175" s="485"/>
      <c r="E175" s="486" t="s">
        <v>308</v>
      </c>
      <c r="F175" s="486"/>
      <c r="G175" s="486" t="s">
        <v>122</v>
      </c>
      <c r="H175" s="486" t="s">
        <v>116</v>
      </c>
      <c r="I175" s="486"/>
      <c r="J175" s="486"/>
      <c r="K175" s="486"/>
      <c r="L175" s="488">
        <f t="shared" si="9"/>
        <v>0</v>
      </c>
      <c r="M175" s="488">
        <f t="shared" si="8"/>
        <v>0</v>
      </c>
      <c r="N175" s="498"/>
      <c r="O175" s="498"/>
      <c r="P175" s="498"/>
      <c r="Q175" s="498"/>
      <c r="R175" s="498"/>
      <c r="S175" s="501"/>
      <c r="T175" s="493"/>
      <c r="U175" s="493"/>
      <c r="V175" s="493"/>
      <c r="W175" s="502"/>
      <c r="X175" s="492"/>
      <c r="Y175" s="493"/>
      <c r="Z175" s="494"/>
      <c r="AA175" s="494"/>
      <c r="AB175" s="503"/>
      <c r="AC175" s="494"/>
      <c r="AD175" s="496"/>
      <c r="AE175" s="496"/>
      <c r="AF175" s="496"/>
      <c r="AG175" s="496"/>
      <c r="AH175" s="707"/>
      <c r="AI175" s="497">
        <v>1.31</v>
      </c>
    </row>
    <row r="176" spans="1:35" s="234" customFormat="1" ht="55.35" customHeight="1" x14ac:dyDescent="0.2">
      <c r="A176" s="484" t="s">
        <v>36</v>
      </c>
      <c r="B176" s="486" t="s">
        <v>633</v>
      </c>
      <c r="C176" s="486" t="s">
        <v>743</v>
      </c>
      <c r="D176" s="485"/>
      <c r="E176" s="486" t="s">
        <v>308</v>
      </c>
      <c r="F176" s="486"/>
      <c r="G176" s="486" t="s">
        <v>122</v>
      </c>
      <c r="H176" s="486" t="s">
        <v>116</v>
      </c>
      <c r="I176" s="486"/>
      <c r="J176" s="486"/>
      <c r="K176" s="486"/>
      <c r="L176" s="488">
        <f t="shared" si="9"/>
        <v>28</v>
      </c>
      <c r="M176" s="488">
        <f t="shared" si="8"/>
        <v>0</v>
      </c>
      <c r="N176" s="489"/>
      <c r="O176" s="498"/>
      <c r="P176" s="498"/>
      <c r="Q176" s="489"/>
      <c r="R176" s="489"/>
      <c r="S176" s="490"/>
      <c r="T176" s="488"/>
      <c r="U176" s="488"/>
      <c r="V176" s="488"/>
      <c r="W176" s="502"/>
      <c r="X176" s="492"/>
      <c r="Y176" s="493"/>
      <c r="Z176" s="494"/>
      <c r="AA176" s="494"/>
      <c r="AB176" s="494">
        <v>4</v>
      </c>
      <c r="AC176" s="503">
        <v>4</v>
      </c>
      <c r="AD176" s="494">
        <v>4</v>
      </c>
      <c r="AE176" s="496">
        <v>4</v>
      </c>
      <c r="AF176" s="496">
        <v>5</v>
      </c>
      <c r="AG176" s="496">
        <v>7</v>
      </c>
      <c r="AH176" s="707"/>
      <c r="AI176" s="497">
        <v>0.68</v>
      </c>
    </row>
    <row r="177" spans="1:35" s="234" customFormat="1" ht="55.35" customHeight="1" x14ac:dyDescent="0.2">
      <c r="A177" s="484" t="s">
        <v>666</v>
      </c>
      <c r="B177" s="485" t="s">
        <v>635</v>
      </c>
      <c r="C177" s="486" t="s">
        <v>743</v>
      </c>
      <c r="D177" s="485" t="s">
        <v>287</v>
      </c>
      <c r="E177" s="486" t="s">
        <v>277</v>
      </c>
      <c r="F177" s="486"/>
      <c r="G177" s="486" t="s">
        <v>122</v>
      </c>
      <c r="H177" s="486" t="s">
        <v>534</v>
      </c>
      <c r="I177" s="486" t="s">
        <v>162</v>
      </c>
      <c r="J177" s="487" t="s">
        <v>160</v>
      </c>
      <c r="K177" s="486"/>
      <c r="L177" s="488">
        <f t="shared" si="9"/>
        <v>81</v>
      </c>
      <c r="M177" s="488">
        <f t="shared" si="8"/>
        <v>81</v>
      </c>
      <c r="N177" s="498"/>
      <c r="O177" s="498"/>
      <c r="P177" s="498"/>
      <c r="Q177" s="498"/>
      <c r="R177" s="498"/>
      <c r="S177" s="501"/>
      <c r="T177" s="493">
        <v>81</v>
      </c>
      <c r="U177" s="493"/>
      <c r="V177" s="493"/>
      <c r="W177" s="502"/>
      <c r="X177" s="492"/>
      <c r="Y177" s="493"/>
      <c r="Z177" s="494"/>
      <c r="AA177" s="495"/>
      <c r="AB177" s="495"/>
      <c r="AC177" s="494"/>
      <c r="AD177" s="496"/>
      <c r="AE177" s="496"/>
      <c r="AF177" s="496"/>
      <c r="AG177" s="496"/>
      <c r="AH177" s="707"/>
      <c r="AI177" s="497">
        <v>0.5</v>
      </c>
    </row>
    <row r="178" spans="1:35" s="234" customFormat="1" ht="55.35" customHeight="1" x14ac:dyDescent="0.2">
      <c r="A178" s="484" t="s">
        <v>437</v>
      </c>
      <c r="B178" s="485" t="s">
        <v>635</v>
      </c>
      <c r="C178" s="486" t="s">
        <v>748</v>
      </c>
      <c r="D178" s="485"/>
      <c r="E178" s="486" t="s">
        <v>308</v>
      </c>
      <c r="F178" s="486"/>
      <c r="G178" s="486" t="s">
        <v>122</v>
      </c>
      <c r="H178" s="486" t="s">
        <v>116</v>
      </c>
      <c r="I178" s="486"/>
      <c r="J178" s="486"/>
      <c r="K178" s="486"/>
      <c r="L178" s="488">
        <f t="shared" si="9"/>
        <v>320</v>
      </c>
      <c r="M178" s="488">
        <f t="shared" si="8"/>
        <v>0</v>
      </c>
      <c r="N178" s="498"/>
      <c r="O178" s="498"/>
      <c r="P178" s="498"/>
      <c r="Q178" s="498"/>
      <c r="R178" s="498"/>
      <c r="S178" s="490"/>
      <c r="T178" s="488"/>
      <c r="U178" s="488"/>
      <c r="V178" s="488"/>
      <c r="W178" s="491"/>
      <c r="X178" s="499"/>
      <c r="Y178" s="488"/>
      <c r="Z178" s="488"/>
      <c r="AA178" s="488"/>
      <c r="AB178" s="488">
        <v>52</v>
      </c>
      <c r="AC178" s="489">
        <v>52</v>
      </c>
      <c r="AD178" s="488">
        <v>52</v>
      </c>
      <c r="AE178" s="499">
        <v>52</v>
      </c>
      <c r="AF178" s="499">
        <v>52</v>
      </c>
      <c r="AG178" s="499">
        <v>60</v>
      </c>
      <c r="AH178" s="707"/>
      <c r="AI178" s="500">
        <v>4.4800000000000004</v>
      </c>
    </row>
    <row r="179" spans="1:35" s="234" customFormat="1" ht="55.35" customHeight="1" x14ac:dyDescent="0.2">
      <c r="A179" s="484" t="s">
        <v>35</v>
      </c>
      <c r="B179" s="485" t="s">
        <v>635</v>
      </c>
      <c r="C179" s="486" t="s">
        <v>743</v>
      </c>
      <c r="D179" s="485"/>
      <c r="E179" s="486" t="s">
        <v>308</v>
      </c>
      <c r="F179" s="486"/>
      <c r="G179" s="486" t="s">
        <v>122</v>
      </c>
      <c r="H179" s="486" t="s">
        <v>116</v>
      </c>
      <c r="I179" s="486"/>
      <c r="J179" s="486"/>
      <c r="K179" s="486"/>
      <c r="L179" s="488">
        <f t="shared" si="9"/>
        <v>2</v>
      </c>
      <c r="M179" s="488">
        <f t="shared" si="8"/>
        <v>0</v>
      </c>
      <c r="N179" s="498"/>
      <c r="O179" s="498"/>
      <c r="P179" s="498"/>
      <c r="Q179" s="498"/>
      <c r="R179" s="498"/>
      <c r="S179" s="501"/>
      <c r="T179" s="493"/>
      <c r="U179" s="493"/>
      <c r="V179" s="493"/>
      <c r="W179" s="502"/>
      <c r="X179" s="492"/>
      <c r="Y179" s="493"/>
      <c r="Z179" s="494"/>
      <c r="AA179" s="494"/>
      <c r="AB179" s="495">
        <v>1</v>
      </c>
      <c r="AC179" s="494"/>
      <c r="AD179" s="496"/>
      <c r="AE179" s="496"/>
      <c r="AF179" s="496"/>
      <c r="AG179" s="496">
        <v>1</v>
      </c>
      <c r="AH179" s="707"/>
      <c r="AI179" s="497">
        <v>0.25</v>
      </c>
    </row>
    <row r="180" spans="1:35" s="234" customFormat="1" ht="55.35" customHeight="1" x14ac:dyDescent="0.2">
      <c r="A180" s="370" t="s">
        <v>637</v>
      </c>
      <c r="B180" s="372" t="s">
        <v>621</v>
      </c>
      <c r="C180" s="372" t="s">
        <v>739</v>
      </c>
      <c r="D180" s="372"/>
      <c r="E180" s="373" t="s">
        <v>308</v>
      </c>
      <c r="F180" s="373"/>
      <c r="G180" s="373" t="s">
        <v>122</v>
      </c>
      <c r="H180" s="373" t="s">
        <v>116</v>
      </c>
      <c r="I180" s="374"/>
      <c r="J180" s="374"/>
      <c r="K180" s="373"/>
      <c r="L180" s="375">
        <f t="shared" si="9"/>
        <v>3</v>
      </c>
      <c r="M180" s="375">
        <f t="shared" si="8"/>
        <v>0</v>
      </c>
      <c r="N180" s="377"/>
      <c r="O180" s="378"/>
      <c r="P180" s="378"/>
      <c r="Q180" s="378"/>
      <c r="R180" s="377"/>
      <c r="S180" s="379"/>
      <c r="T180" s="375"/>
      <c r="U180" s="375"/>
      <c r="V180" s="375"/>
      <c r="W180" s="420"/>
      <c r="X180" s="381"/>
      <c r="Y180" s="382"/>
      <c r="Z180" s="383"/>
      <c r="AA180" s="383"/>
      <c r="AB180" s="384">
        <v>1</v>
      </c>
      <c r="AC180" s="383">
        <v>1</v>
      </c>
      <c r="AD180" s="385"/>
      <c r="AE180" s="385"/>
      <c r="AF180" s="385"/>
      <c r="AG180" s="385">
        <v>1</v>
      </c>
      <c r="AH180" s="707"/>
      <c r="AI180" s="386">
        <v>0.6</v>
      </c>
    </row>
    <row r="181" spans="1:35" s="234" customFormat="1" ht="55.35" customHeight="1" x14ac:dyDescent="0.2">
      <c r="A181" s="387" t="s">
        <v>638</v>
      </c>
      <c r="B181" s="372" t="s">
        <v>621</v>
      </c>
      <c r="C181" s="372" t="s">
        <v>739</v>
      </c>
      <c r="D181" s="372"/>
      <c r="E181" s="373" t="s">
        <v>308</v>
      </c>
      <c r="F181" s="373"/>
      <c r="G181" s="373" t="s">
        <v>122</v>
      </c>
      <c r="H181" s="373" t="s">
        <v>116</v>
      </c>
      <c r="I181" s="374"/>
      <c r="J181" s="374"/>
      <c r="K181" s="373"/>
      <c r="L181" s="375">
        <f t="shared" si="9"/>
        <v>63</v>
      </c>
      <c r="M181" s="375">
        <f t="shared" si="8"/>
        <v>0</v>
      </c>
      <c r="N181" s="377"/>
      <c r="O181" s="378"/>
      <c r="P181" s="378"/>
      <c r="Q181" s="378"/>
      <c r="R181" s="377"/>
      <c r="S181" s="379"/>
      <c r="T181" s="375"/>
      <c r="U181" s="375"/>
      <c r="V181" s="375"/>
      <c r="W181" s="420"/>
      <c r="X181" s="381"/>
      <c r="Y181" s="382"/>
      <c r="Z181" s="383"/>
      <c r="AA181" s="383"/>
      <c r="AB181" s="383">
        <v>10</v>
      </c>
      <c r="AC181" s="384">
        <v>10</v>
      </c>
      <c r="AD181" s="383">
        <v>10</v>
      </c>
      <c r="AE181" s="385">
        <v>10</v>
      </c>
      <c r="AF181" s="385">
        <v>11</v>
      </c>
      <c r="AG181" s="385">
        <v>12</v>
      </c>
      <c r="AH181" s="707"/>
      <c r="AI181" s="386">
        <v>1.19</v>
      </c>
    </row>
    <row r="182" spans="1:35" s="234" customFormat="1" ht="55.35" customHeight="1" x14ac:dyDescent="0.2">
      <c r="A182" s="387" t="s">
        <v>565</v>
      </c>
      <c r="B182" s="373" t="s">
        <v>621</v>
      </c>
      <c r="C182" s="372" t="s">
        <v>486</v>
      </c>
      <c r="D182" s="372" t="s">
        <v>47</v>
      </c>
      <c r="E182" s="373" t="s">
        <v>29</v>
      </c>
      <c r="F182" s="373" t="s">
        <v>298</v>
      </c>
      <c r="G182" s="373" t="s">
        <v>857</v>
      </c>
      <c r="H182" s="373" t="s">
        <v>118</v>
      </c>
      <c r="I182" s="373" t="s">
        <v>158</v>
      </c>
      <c r="J182" s="373" t="s">
        <v>156</v>
      </c>
      <c r="K182" s="373"/>
      <c r="L182" s="375">
        <f t="shared" si="9"/>
        <v>77</v>
      </c>
      <c r="M182" s="375">
        <f t="shared" si="8"/>
        <v>0</v>
      </c>
      <c r="N182" s="377"/>
      <c r="O182" s="378"/>
      <c r="P182" s="378">
        <v>77</v>
      </c>
      <c r="Q182" s="378"/>
      <c r="R182" s="377"/>
      <c r="S182" s="379"/>
      <c r="T182" s="375"/>
      <c r="U182" s="375"/>
      <c r="V182" s="375"/>
      <c r="W182" s="420"/>
      <c r="X182" s="381"/>
      <c r="Y182" s="382"/>
      <c r="Z182" s="383"/>
      <c r="AA182" s="383"/>
      <c r="AB182" s="384"/>
      <c r="AC182" s="383"/>
      <c r="AD182" s="385"/>
      <c r="AE182" s="385"/>
      <c r="AF182" s="385"/>
      <c r="AG182" s="385"/>
      <c r="AH182" s="707"/>
      <c r="AI182" s="386">
        <v>0.3</v>
      </c>
    </row>
    <row r="183" spans="1:35" s="234" customFormat="1" ht="55.35" customHeight="1" x14ac:dyDescent="0.2">
      <c r="A183" s="370" t="s">
        <v>483</v>
      </c>
      <c r="B183" s="373" t="s">
        <v>621</v>
      </c>
      <c r="C183" s="373" t="s">
        <v>739</v>
      </c>
      <c r="D183" s="372"/>
      <c r="E183" s="373" t="s">
        <v>429</v>
      </c>
      <c r="F183" s="373" t="s">
        <v>428</v>
      </c>
      <c r="G183" s="373" t="s">
        <v>466</v>
      </c>
      <c r="H183" s="374" t="s">
        <v>116</v>
      </c>
      <c r="I183" s="374"/>
      <c r="J183" s="374"/>
      <c r="K183" s="373"/>
      <c r="L183" s="375">
        <f t="shared" si="9"/>
        <v>22</v>
      </c>
      <c r="M183" s="375">
        <f t="shared" si="8"/>
        <v>0</v>
      </c>
      <c r="N183" s="378"/>
      <c r="O183" s="378"/>
      <c r="P183" s="378"/>
      <c r="Q183" s="378"/>
      <c r="R183" s="377"/>
      <c r="S183" s="871"/>
      <c r="T183" s="383"/>
      <c r="U183" s="383"/>
      <c r="V183" s="383"/>
      <c r="W183" s="388"/>
      <c r="X183" s="385"/>
      <c r="Y183" s="383"/>
      <c r="Z183" s="383"/>
      <c r="AA183" s="383"/>
      <c r="AB183" s="383">
        <v>3</v>
      </c>
      <c r="AC183" s="384">
        <v>4</v>
      </c>
      <c r="AD183" s="383">
        <v>4</v>
      </c>
      <c r="AE183" s="385">
        <v>4</v>
      </c>
      <c r="AF183" s="385">
        <v>4</v>
      </c>
      <c r="AG183" s="385">
        <v>3</v>
      </c>
      <c r="AH183" s="707"/>
      <c r="AI183" s="386">
        <v>0.59</v>
      </c>
    </row>
    <row r="184" spans="1:35" s="235" customFormat="1" ht="55.35" customHeight="1" x14ac:dyDescent="0.2">
      <c r="A184" s="373" t="s">
        <v>964</v>
      </c>
      <c r="B184" s="373" t="s">
        <v>838</v>
      </c>
      <c r="C184" s="373" t="s">
        <v>739</v>
      </c>
      <c r="D184" s="373" t="s">
        <v>965</v>
      </c>
      <c r="E184" s="373" t="s">
        <v>966</v>
      </c>
      <c r="F184" s="373" t="s">
        <v>967</v>
      </c>
      <c r="G184" s="373" t="s">
        <v>465</v>
      </c>
      <c r="H184" s="373" t="s">
        <v>515</v>
      </c>
      <c r="I184" s="373"/>
      <c r="J184" s="373" t="s">
        <v>163</v>
      </c>
      <c r="K184" s="964"/>
      <c r="L184" s="415">
        <f t="shared" si="9"/>
        <v>56</v>
      </c>
      <c r="M184" s="415">
        <f t="shared" si="8"/>
        <v>56</v>
      </c>
      <c r="N184" s="965"/>
      <c r="O184" s="416"/>
      <c r="P184" s="416"/>
      <c r="Q184" s="416"/>
      <c r="R184" s="416"/>
      <c r="S184" s="966"/>
      <c r="T184" s="415"/>
      <c r="U184" s="415">
        <v>56</v>
      </c>
      <c r="V184" s="415"/>
      <c r="W184" s="967"/>
      <c r="X184" s="417"/>
      <c r="Y184" s="415"/>
      <c r="Z184" s="415"/>
      <c r="AA184" s="416"/>
      <c r="AB184" s="416"/>
      <c r="AC184" s="415"/>
      <c r="AD184" s="417"/>
      <c r="AE184" s="417"/>
      <c r="AF184" s="417"/>
      <c r="AG184" s="417"/>
      <c r="AH184" s="712"/>
      <c r="AI184" s="418"/>
    </row>
    <row r="185" spans="1:35" s="234" customFormat="1" ht="55.35" customHeight="1" x14ac:dyDescent="0.2">
      <c r="A185" s="370" t="s">
        <v>917</v>
      </c>
      <c r="B185" s="373" t="s">
        <v>621</v>
      </c>
      <c r="C185" s="373" t="s">
        <v>739</v>
      </c>
      <c r="D185" s="372" t="s">
        <v>597</v>
      </c>
      <c r="E185" s="373" t="s">
        <v>470</v>
      </c>
      <c r="F185" s="373" t="s">
        <v>598</v>
      </c>
      <c r="G185" s="373" t="s">
        <v>122</v>
      </c>
      <c r="H185" s="373" t="s">
        <v>515</v>
      </c>
      <c r="I185" s="374"/>
      <c r="J185" s="374" t="s">
        <v>164</v>
      </c>
      <c r="K185" s="389"/>
      <c r="L185" s="375">
        <f t="shared" si="9"/>
        <v>80</v>
      </c>
      <c r="M185" s="375">
        <f t="shared" si="8"/>
        <v>80</v>
      </c>
      <c r="N185" s="378"/>
      <c r="O185" s="378"/>
      <c r="P185" s="378"/>
      <c r="Q185" s="378"/>
      <c r="R185" s="377"/>
      <c r="S185" s="871"/>
      <c r="T185" s="383"/>
      <c r="U185" s="383"/>
      <c r="V185" s="383">
        <v>80</v>
      </c>
      <c r="W185" s="388"/>
      <c r="X185" s="385"/>
      <c r="Y185" s="383"/>
      <c r="Z185" s="383"/>
      <c r="AA185" s="383"/>
      <c r="AB185" s="384"/>
      <c r="AC185" s="383"/>
      <c r="AD185" s="385"/>
      <c r="AE185" s="385"/>
      <c r="AF185" s="385"/>
      <c r="AG185" s="385"/>
      <c r="AH185" s="707"/>
      <c r="AI185" s="386">
        <v>0.28999999999999998</v>
      </c>
    </row>
    <row r="186" spans="1:35" s="234" customFormat="1" ht="55.35" customHeight="1" x14ac:dyDescent="0.2">
      <c r="A186" s="391" t="s">
        <v>707</v>
      </c>
      <c r="B186" s="373" t="s">
        <v>621</v>
      </c>
      <c r="C186" s="373" t="s">
        <v>739</v>
      </c>
      <c r="D186" s="372">
        <v>26</v>
      </c>
      <c r="E186" s="373" t="s">
        <v>406</v>
      </c>
      <c r="F186" s="373" t="s">
        <v>498</v>
      </c>
      <c r="G186" s="373" t="s">
        <v>417</v>
      </c>
      <c r="H186" s="374" t="s">
        <v>417</v>
      </c>
      <c r="I186" s="374"/>
      <c r="J186" s="374"/>
      <c r="K186" s="373"/>
      <c r="L186" s="375">
        <f t="shared" si="9"/>
        <v>44</v>
      </c>
      <c r="M186" s="375">
        <f t="shared" si="8"/>
        <v>0</v>
      </c>
      <c r="N186" s="377"/>
      <c r="O186" s="378"/>
      <c r="P186" s="378"/>
      <c r="Q186" s="377"/>
      <c r="R186" s="377"/>
      <c r="S186" s="871"/>
      <c r="T186" s="383"/>
      <c r="U186" s="383"/>
      <c r="V186" s="383"/>
      <c r="W186" s="388"/>
      <c r="X186" s="385"/>
      <c r="Y186" s="383"/>
      <c r="Z186" s="383"/>
      <c r="AA186" s="383"/>
      <c r="AB186" s="385">
        <v>8</v>
      </c>
      <c r="AC186" s="383">
        <v>9</v>
      </c>
      <c r="AD186" s="383">
        <v>9</v>
      </c>
      <c r="AE186" s="383">
        <v>9</v>
      </c>
      <c r="AF186" s="383">
        <v>9</v>
      </c>
      <c r="AG186" s="423"/>
      <c r="AH186" s="707"/>
      <c r="AI186" s="386">
        <v>0.38</v>
      </c>
    </row>
    <row r="187" spans="1:35" s="234" customFormat="1" ht="55.35" customHeight="1" x14ac:dyDescent="0.2">
      <c r="A187" s="391" t="s">
        <v>710</v>
      </c>
      <c r="B187" s="373" t="s">
        <v>621</v>
      </c>
      <c r="C187" s="373" t="s">
        <v>739</v>
      </c>
      <c r="D187" s="372" t="s">
        <v>677</v>
      </c>
      <c r="E187" s="373" t="s">
        <v>406</v>
      </c>
      <c r="F187" s="373" t="s">
        <v>678</v>
      </c>
      <c r="G187" s="373" t="s">
        <v>417</v>
      </c>
      <c r="H187" s="374" t="s">
        <v>417</v>
      </c>
      <c r="I187" s="374"/>
      <c r="J187" s="374"/>
      <c r="K187" s="373"/>
      <c r="L187" s="375">
        <f t="shared" si="9"/>
        <v>51</v>
      </c>
      <c r="M187" s="375">
        <f t="shared" si="8"/>
        <v>0</v>
      </c>
      <c r="N187" s="377"/>
      <c r="O187" s="378"/>
      <c r="P187" s="378"/>
      <c r="Q187" s="377"/>
      <c r="R187" s="377"/>
      <c r="S187" s="871"/>
      <c r="T187" s="383"/>
      <c r="U187" s="383"/>
      <c r="V187" s="383"/>
      <c r="W187" s="388"/>
      <c r="X187" s="871">
        <v>10</v>
      </c>
      <c r="Y187" s="385">
        <v>10</v>
      </c>
      <c r="Z187" s="383">
        <v>10</v>
      </c>
      <c r="AA187" s="383">
        <v>10</v>
      </c>
      <c r="AB187" s="383">
        <v>11</v>
      </c>
      <c r="AC187" s="383"/>
      <c r="AD187" s="385"/>
      <c r="AE187" s="385"/>
      <c r="AF187" s="891"/>
      <c r="AG187" s="383"/>
      <c r="AH187" s="707"/>
      <c r="AI187" s="386">
        <v>0.44</v>
      </c>
    </row>
    <row r="188" spans="1:35" s="234" customFormat="1" ht="55.35" customHeight="1" x14ac:dyDescent="0.2">
      <c r="A188" s="391" t="s">
        <v>485</v>
      </c>
      <c r="B188" s="373" t="s">
        <v>621</v>
      </c>
      <c r="C188" s="373" t="s">
        <v>739</v>
      </c>
      <c r="D188" s="372"/>
      <c r="E188" s="373" t="s">
        <v>49</v>
      </c>
      <c r="F188" s="373" t="s">
        <v>42</v>
      </c>
      <c r="G188" s="373" t="s">
        <v>465</v>
      </c>
      <c r="H188" s="373" t="s">
        <v>118</v>
      </c>
      <c r="I188" s="373" t="s">
        <v>158</v>
      </c>
      <c r="J188" s="373" t="s">
        <v>156</v>
      </c>
      <c r="K188" s="373"/>
      <c r="L188" s="375">
        <f t="shared" si="9"/>
        <v>100</v>
      </c>
      <c r="M188" s="375">
        <f t="shared" si="8"/>
        <v>0</v>
      </c>
      <c r="N188" s="377"/>
      <c r="O188" s="378"/>
      <c r="P188" s="378"/>
      <c r="Q188" s="377"/>
      <c r="R188" s="883">
        <v>100</v>
      </c>
      <c r="S188" s="379"/>
      <c r="T188" s="375"/>
      <c r="U188" s="375"/>
      <c r="V188" s="375"/>
      <c r="W188" s="420"/>
      <c r="X188" s="381"/>
      <c r="Y188" s="382"/>
      <c r="Z188" s="383"/>
      <c r="AA188" s="383"/>
      <c r="AB188" s="384"/>
      <c r="AC188" s="383"/>
      <c r="AD188" s="385"/>
      <c r="AE188" s="385"/>
      <c r="AF188" s="385"/>
      <c r="AG188" s="385"/>
      <c r="AH188" s="707"/>
      <c r="AI188" s="386">
        <v>0.43</v>
      </c>
    </row>
    <row r="189" spans="1:35" s="234" customFormat="1" ht="55.35" customHeight="1" x14ac:dyDescent="0.2">
      <c r="A189" s="391" t="s">
        <v>793</v>
      </c>
      <c r="B189" s="372" t="s">
        <v>632</v>
      </c>
      <c r="C189" s="373" t="s">
        <v>255</v>
      </c>
      <c r="D189" s="372" t="s">
        <v>0</v>
      </c>
      <c r="E189" s="373" t="s">
        <v>255</v>
      </c>
      <c r="F189" s="373"/>
      <c r="G189" s="373" t="s">
        <v>465</v>
      </c>
      <c r="H189" s="373" t="s">
        <v>116</v>
      </c>
      <c r="I189" s="373"/>
      <c r="J189" s="373"/>
      <c r="K189" s="373"/>
      <c r="L189" s="375">
        <f t="shared" si="9"/>
        <v>0</v>
      </c>
      <c r="M189" s="375">
        <f t="shared" si="8"/>
        <v>0</v>
      </c>
      <c r="N189" s="377"/>
      <c r="O189" s="377"/>
      <c r="P189" s="377"/>
      <c r="Q189" s="377"/>
      <c r="R189" s="377"/>
      <c r="S189" s="379"/>
      <c r="T189" s="375"/>
      <c r="U189" s="375"/>
      <c r="V189" s="375"/>
      <c r="W189" s="380"/>
      <c r="X189" s="409"/>
      <c r="Y189" s="375"/>
      <c r="Z189" s="375"/>
      <c r="AA189" s="375"/>
      <c r="AB189" s="377"/>
      <c r="AC189" s="375"/>
      <c r="AD189" s="409"/>
      <c r="AE189" s="409"/>
      <c r="AF189" s="409"/>
      <c r="AG189" s="409"/>
      <c r="AH189" s="707"/>
      <c r="AI189" s="410">
        <v>1.91</v>
      </c>
    </row>
    <row r="190" spans="1:35" s="234" customFormat="1" ht="55.35" customHeight="1" x14ac:dyDescent="0.2">
      <c r="A190" s="797" t="s">
        <v>490</v>
      </c>
      <c r="B190" s="404" t="s">
        <v>632</v>
      </c>
      <c r="C190" s="371" t="s">
        <v>739</v>
      </c>
      <c r="D190" s="404"/>
      <c r="E190" s="371" t="s">
        <v>396</v>
      </c>
      <c r="F190" s="371" t="s">
        <v>219</v>
      </c>
      <c r="G190" s="371" t="s">
        <v>465</v>
      </c>
      <c r="H190" s="371" t="s">
        <v>118</v>
      </c>
      <c r="I190" s="371" t="s">
        <v>158</v>
      </c>
      <c r="J190" s="405" t="s">
        <v>156</v>
      </c>
      <c r="K190" s="371"/>
      <c r="L190" s="376">
        <f t="shared" si="9"/>
        <v>82</v>
      </c>
      <c r="M190" s="376">
        <f t="shared" si="8"/>
        <v>0</v>
      </c>
      <c r="N190" s="411"/>
      <c r="O190" s="411"/>
      <c r="P190" s="411"/>
      <c r="Q190" s="411"/>
      <c r="R190" s="883">
        <v>82</v>
      </c>
      <c r="S190" s="412"/>
      <c r="T190" s="376"/>
      <c r="U190" s="376"/>
      <c r="V190" s="376"/>
      <c r="W190" s="872"/>
      <c r="X190" s="413"/>
      <c r="Y190" s="414"/>
      <c r="Z190" s="415"/>
      <c r="AA190" s="415"/>
      <c r="AB190" s="416"/>
      <c r="AC190" s="415"/>
      <c r="AD190" s="417"/>
      <c r="AE190" s="417"/>
      <c r="AF190" s="417"/>
      <c r="AG190" s="417"/>
      <c r="AH190" s="708"/>
      <c r="AI190" s="418">
        <v>0.21</v>
      </c>
    </row>
    <row r="191" spans="1:35" s="234" customFormat="1" ht="55.35" customHeight="1" x14ac:dyDescent="0.2">
      <c r="A191" s="391" t="s">
        <v>37</v>
      </c>
      <c r="B191" s="372" t="s">
        <v>632</v>
      </c>
      <c r="C191" s="373" t="s">
        <v>739</v>
      </c>
      <c r="D191" s="372"/>
      <c r="E191" s="373" t="s">
        <v>308</v>
      </c>
      <c r="F191" s="373"/>
      <c r="G191" s="373" t="s">
        <v>122</v>
      </c>
      <c r="H191" s="373" t="s">
        <v>116</v>
      </c>
      <c r="I191" s="373"/>
      <c r="J191" s="373"/>
      <c r="K191" s="373"/>
      <c r="L191" s="375">
        <f t="shared" si="9"/>
        <v>3</v>
      </c>
      <c r="M191" s="375">
        <f t="shared" si="8"/>
        <v>0</v>
      </c>
      <c r="N191" s="378"/>
      <c r="O191" s="377"/>
      <c r="P191" s="377"/>
      <c r="Q191" s="378"/>
      <c r="R191" s="377"/>
      <c r="S191" s="419"/>
      <c r="T191" s="382"/>
      <c r="U191" s="382"/>
      <c r="V191" s="382"/>
      <c r="W191" s="420"/>
      <c r="X191" s="381"/>
      <c r="Y191" s="382"/>
      <c r="Z191" s="383"/>
      <c r="AA191" s="383"/>
      <c r="AB191" s="408">
        <v>1</v>
      </c>
      <c r="AC191" s="383">
        <v>1</v>
      </c>
      <c r="AD191" s="385"/>
      <c r="AE191" s="385"/>
      <c r="AF191" s="385"/>
      <c r="AG191" s="385">
        <v>1</v>
      </c>
      <c r="AH191" s="707"/>
      <c r="AI191" s="386">
        <v>0.42</v>
      </c>
    </row>
    <row r="192" spans="1:35" s="234" customFormat="1" ht="55.35" customHeight="1" x14ac:dyDescent="0.2">
      <c r="A192" s="391" t="s">
        <v>386</v>
      </c>
      <c r="B192" s="372" t="s">
        <v>632</v>
      </c>
      <c r="C192" s="373" t="s">
        <v>739</v>
      </c>
      <c r="D192" s="372"/>
      <c r="E192" s="373" t="s">
        <v>308</v>
      </c>
      <c r="F192" s="373"/>
      <c r="G192" s="373" t="s">
        <v>466</v>
      </c>
      <c r="H192" s="374" t="s">
        <v>116</v>
      </c>
      <c r="I192" s="373"/>
      <c r="J192" s="373"/>
      <c r="K192" s="373"/>
      <c r="L192" s="375">
        <f t="shared" si="9"/>
        <v>63</v>
      </c>
      <c r="M192" s="375">
        <f t="shared" si="8"/>
        <v>0</v>
      </c>
      <c r="N192" s="378"/>
      <c r="O192" s="377"/>
      <c r="P192" s="377"/>
      <c r="Q192" s="378"/>
      <c r="R192" s="377"/>
      <c r="S192" s="419"/>
      <c r="T192" s="382"/>
      <c r="U192" s="382"/>
      <c r="V192" s="382"/>
      <c r="W192" s="420"/>
      <c r="X192" s="381"/>
      <c r="Y192" s="382"/>
      <c r="Z192" s="383"/>
      <c r="AA192" s="384"/>
      <c r="AB192" s="384">
        <v>12</v>
      </c>
      <c r="AC192" s="383">
        <v>12</v>
      </c>
      <c r="AD192" s="385">
        <v>13</v>
      </c>
      <c r="AE192" s="385">
        <v>13</v>
      </c>
      <c r="AF192" s="385">
        <v>13</v>
      </c>
      <c r="AG192" s="385"/>
      <c r="AH192" s="707"/>
      <c r="AI192" s="386">
        <v>0.84</v>
      </c>
    </row>
    <row r="193" spans="1:35" s="234" customFormat="1" ht="55.35" customHeight="1" x14ac:dyDescent="0.2">
      <c r="A193" s="391" t="s">
        <v>657</v>
      </c>
      <c r="B193" s="372" t="s">
        <v>632</v>
      </c>
      <c r="C193" s="373" t="s">
        <v>739</v>
      </c>
      <c r="D193" s="372"/>
      <c r="E193" s="373" t="s">
        <v>308</v>
      </c>
      <c r="F193" s="373"/>
      <c r="G193" s="373" t="s">
        <v>122</v>
      </c>
      <c r="H193" s="374" t="s">
        <v>116</v>
      </c>
      <c r="I193" s="373"/>
      <c r="J193" s="373"/>
      <c r="K193" s="373"/>
      <c r="L193" s="375">
        <f t="shared" si="9"/>
        <v>29</v>
      </c>
      <c r="M193" s="375">
        <f t="shared" si="8"/>
        <v>0</v>
      </c>
      <c r="N193" s="378"/>
      <c r="O193" s="377"/>
      <c r="P193" s="377"/>
      <c r="Q193" s="378"/>
      <c r="R193" s="377"/>
      <c r="S193" s="419"/>
      <c r="T193" s="382"/>
      <c r="U193" s="382"/>
      <c r="V193" s="382"/>
      <c r="W193" s="420"/>
      <c r="X193" s="381"/>
      <c r="Y193" s="382"/>
      <c r="Z193" s="383"/>
      <c r="AA193" s="383"/>
      <c r="AB193" s="384">
        <v>5</v>
      </c>
      <c r="AC193" s="383">
        <v>5</v>
      </c>
      <c r="AD193" s="385">
        <v>5</v>
      </c>
      <c r="AE193" s="385">
        <v>5</v>
      </c>
      <c r="AF193" s="385">
        <v>5</v>
      </c>
      <c r="AG193" s="385">
        <v>4</v>
      </c>
      <c r="AH193" s="707"/>
      <c r="AI193" s="386">
        <v>0.47</v>
      </c>
    </row>
    <row r="194" spans="1:35" s="234" customFormat="1" ht="55.35" customHeight="1" x14ac:dyDescent="0.2">
      <c r="A194" s="391" t="s">
        <v>601</v>
      </c>
      <c r="B194" s="372" t="s">
        <v>632</v>
      </c>
      <c r="C194" s="373" t="s">
        <v>739</v>
      </c>
      <c r="D194" s="372">
        <v>665</v>
      </c>
      <c r="E194" s="373" t="s">
        <v>30</v>
      </c>
      <c r="F194" s="373" t="s">
        <v>456</v>
      </c>
      <c r="G194" s="374" t="s">
        <v>122</v>
      </c>
      <c r="H194" s="374" t="s">
        <v>118</v>
      </c>
      <c r="I194" s="374" t="s">
        <v>162</v>
      </c>
      <c r="J194" s="406" t="s">
        <v>159</v>
      </c>
      <c r="K194" s="373"/>
      <c r="L194" s="375">
        <f t="shared" si="9"/>
        <v>7</v>
      </c>
      <c r="M194" s="375">
        <f t="shared" si="8"/>
        <v>0</v>
      </c>
      <c r="N194" s="378"/>
      <c r="O194" s="377"/>
      <c r="P194" s="377"/>
      <c r="Q194" s="377">
        <v>-1</v>
      </c>
      <c r="R194" s="883">
        <v>8</v>
      </c>
      <c r="S194" s="419"/>
      <c r="T194" s="382"/>
      <c r="U194" s="382"/>
      <c r="V194" s="382"/>
      <c r="W194" s="420"/>
      <c r="X194" s="381"/>
      <c r="Y194" s="382"/>
      <c r="Z194" s="383"/>
      <c r="AA194" s="383"/>
      <c r="AB194" s="384"/>
      <c r="AC194" s="383"/>
      <c r="AD194" s="385"/>
      <c r="AE194" s="385"/>
      <c r="AF194" s="385"/>
      <c r="AG194" s="385"/>
      <c r="AH194" s="707"/>
      <c r="AI194" s="386">
        <v>0.4</v>
      </c>
    </row>
    <row r="195" spans="1:35" s="234" customFormat="1" ht="55.35" customHeight="1" x14ac:dyDescent="0.2">
      <c r="A195" s="391" t="s">
        <v>547</v>
      </c>
      <c r="B195" s="373" t="s">
        <v>449</v>
      </c>
      <c r="C195" s="373" t="s">
        <v>739</v>
      </c>
      <c r="D195" s="372"/>
      <c r="E195" s="373" t="s">
        <v>308</v>
      </c>
      <c r="F195" s="373"/>
      <c r="G195" s="373" t="s">
        <v>122</v>
      </c>
      <c r="H195" s="374" t="s">
        <v>116</v>
      </c>
      <c r="I195" s="373"/>
      <c r="J195" s="373"/>
      <c r="K195" s="373"/>
      <c r="L195" s="375">
        <f t="shared" si="9"/>
        <v>69</v>
      </c>
      <c r="M195" s="375">
        <f t="shared" si="8"/>
        <v>0</v>
      </c>
      <c r="N195" s="377"/>
      <c r="O195" s="377"/>
      <c r="P195" s="377"/>
      <c r="Q195" s="377"/>
      <c r="R195" s="377"/>
      <c r="S195" s="379"/>
      <c r="T195" s="375"/>
      <c r="U195" s="375"/>
      <c r="V195" s="375"/>
      <c r="W195" s="420"/>
      <c r="X195" s="381"/>
      <c r="Y195" s="382"/>
      <c r="Z195" s="383"/>
      <c r="AA195" s="383"/>
      <c r="AB195" s="383">
        <v>11</v>
      </c>
      <c r="AC195" s="384">
        <v>11</v>
      </c>
      <c r="AD195" s="383">
        <v>11</v>
      </c>
      <c r="AE195" s="385">
        <v>11</v>
      </c>
      <c r="AF195" s="385">
        <v>12</v>
      </c>
      <c r="AG195" s="385">
        <v>13</v>
      </c>
      <c r="AH195" s="707"/>
      <c r="AI195" s="386">
        <v>1.97</v>
      </c>
    </row>
    <row r="196" spans="1:35" s="234" customFormat="1" ht="55.35" customHeight="1" x14ac:dyDescent="0.2">
      <c r="A196" s="391" t="s">
        <v>658</v>
      </c>
      <c r="B196" s="373" t="s">
        <v>449</v>
      </c>
      <c r="C196" s="373" t="s">
        <v>739</v>
      </c>
      <c r="D196" s="372"/>
      <c r="E196" s="373" t="s">
        <v>308</v>
      </c>
      <c r="F196" s="373"/>
      <c r="G196" s="373" t="s">
        <v>122</v>
      </c>
      <c r="H196" s="373" t="s">
        <v>116</v>
      </c>
      <c r="I196" s="373"/>
      <c r="J196" s="373"/>
      <c r="K196" s="373"/>
      <c r="L196" s="375">
        <f t="shared" si="9"/>
        <v>16</v>
      </c>
      <c r="M196" s="375">
        <f t="shared" si="8"/>
        <v>0</v>
      </c>
      <c r="N196" s="375"/>
      <c r="O196" s="375"/>
      <c r="P196" s="375"/>
      <c r="Q196" s="375"/>
      <c r="R196" s="375"/>
      <c r="S196" s="379"/>
      <c r="T196" s="375"/>
      <c r="U196" s="375"/>
      <c r="V196" s="375"/>
      <c r="W196" s="873"/>
      <c r="X196" s="382"/>
      <c r="Y196" s="382"/>
      <c r="Z196" s="383"/>
      <c r="AA196" s="383"/>
      <c r="AB196" s="383">
        <v>2</v>
      </c>
      <c r="AC196" s="383">
        <v>2</v>
      </c>
      <c r="AD196" s="383">
        <v>3</v>
      </c>
      <c r="AE196" s="383">
        <v>3</v>
      </c>
      <c r="AF196" s="383">
        <v>3</v>
      </c>
      <c r="AG196" s="383">
        <v>3</v>
      </c>
      <c r="AH196" s="709"/>
      <c r="AI196" s="424">
        <v>10.15</v>
      </c>
    </row>
    <row r="197" spans="1:35" s="234" customFormat="1" ht="55.35" customHeight="1" x14ac:dyDescent="0.2">
      <c r="A197" s="391" t="s">
        <v>709</v>
      </c>
      <c r="B197" s="373" t="s">
        <v>449</v>
      </c>
      <c r="C197" s="373" t="s">
        <v>739</v>
      </c>
      <c r="D197" s="372" t="s">
        <v>450</v>
      </c>
      <c r="E197" s="373" t="s">
        <v>451</v>
      </c>
      <c r="F197" s="373" t="s">
        <v>452</v>
      </c>
      <c r="G197" s="407" t="s">
        <v>417</v>
      </c>
      <c r="H197" s="407" t="s">
        <v>417</v>
      </c>
      <c r="I197" s="373"/>
      <c r="J197" s="373"/>
      <c r="K197" s="373"/>
      <c r="L197" s="375">
        <f t="shared" si="9"/>
        <v>141</v>
      </c>
      <c r="M197" s="375">
        <f t="shared" si="8"/>
        <v>0</v>
      </c>
      <c r="N197" s="377"/>
      <c r="O197" s="377"/>
      <c r="P197" s="377"/>
      <c r="Q197" s="377"/>
      <c r="R197" s="377"/>
      <c r="S197" s="379"/>
      <c r="T197" s="375"/>
      <c r="U197" s="375"/>
      <c r="V197" s="375"/>
      <c r="W197" s="873"/>
      <c r="X197" s="421"/>
      <c r="Y197" s="390"/>
      <c r="Z197" s="390"/>
      <c r="AA197" s="390"/>
      <c r="AB197" s="390">
        <v>28</v>
      </c>
      <c r="AC197" s="390">
        <v>28</v>
      </c>
      <c r="AD197" s="390">
        <v>28</v>
      </c>
      <c r="AE197" s="390">
        <v>28</v>
      </c>
      <c r="AF197" s="390">
        <v>29</v>
      </c>
      <c r="AG197" s="382"/>
      <c r="AH197" s="710"/>
      <c r="AI197" s="425">
        <v>6.9</v>
      </c>
    </row>
    <row r="198" spans="1:35" s="234" customFormat="1" ht="55.35" customHeight="1" x14ac:dyDescent="0.2">
      <c r="A198" s="391" t="s">
        <v>708</v>
      </c>
      <c r="B198" s="373" t="s">
        <v>449</v>
      </c>
      <c r="C198" s="373" t="s">
        <v>739</v>
      </c>
      <c r="D198" s="372" t="s">
        <v>460</v>
      </c>
      <c r="E198" s="373" t="s">
        <v>462</v>
      </c>
      <c r="F198" s="373" t="s">
        <v>461</v>
      </c>
      <c r="G198" s="407" t="s">
        <v>417</v>
      </c>
      <c r="H198" s="373" t="s">
        <v>417</v>
      </c>
      <c r="I198" s="373"/>
      <c r="J198" s="373"/>
      <c r="K198" s="373"/>
      <c r="L198" s="375">
        <f t="shared" si="9"/>
        <v>201</v>
      </c>
      <c r="M198" s="375">
        <f t="shared" si="8"/>
        <v>0</v>
      </c>
      <c r="N198" s="377"/>
      <c r="O198" s="377"/>
      <c r="P198" s="377"/>
      <c r="Q198" s="377"/>
      <c r="R198" s="377"/>
      <c r="S198" s="379"/>
      <c r="T198" s="375"/>
      <c r="U198" s="375"/>
      <c r="V198" s="375"/>
      <c r="W198" s="873"/>
      <c r="X198" s="903">
        <v>40</v>
      </c>
      <c r="Y198" s="421">
        <v>40</v>
      </c>
      <c r="Z198" s="390">
        <v>40</v>
      </c>
      <c r="AA198" s="422">
        <v>40</v>
      </c>
      <c r="AB198" s="408">
        <v>41</v>
      </c>
      <c r="AC198" s="383"/>
      <c r="AD198" s="383"/>
      <c r="AE198" s="385"/>
      <c r="AF198" s="891"/>
      <c r="AG198" s="383"/>
      <c r="AH198" s="710"/>
      <c r="AI198" s="386">
        <v>1.6</v>
      </c>
    </row>
    <row r="199" spans="1:35" s="242" customFormat="1" ht="12.75" customHeight="1" x14ac:dyDescent="0.2">
      <c r="A199" s="781" t="s">
        <v>581</v>
      </c>
      <c r="B199" s="711"/>
      <c r="C199" s="711"/>
      <c r="D199" s="711"/>
      <c r="E199" s="711"/>
      <c r="F199" s="711"/>
      <c r="G199" s="711"/>
      <c r="H199" s="711"/>
      <c r="I199" s="711"/>
      <c r="J199" s="711"/>
      <c r="K199" s="711"/>
      <c r="L199" s="711"/>
      <c r="M199" s="711"/>
      <c r="N199" s="711"/>
      <c r="O199" s="711"/>
      <c r="P199" s="711"/>
      <c r="Q199" s="711"/>
      <c r="R199" s="711"/>
      <c r="S199" s="912"/>
      <c r="T199" s="711"/>
      <c r="U199" s="711"/>
      <c r="V199" s="711"/>
      <c r="W199" s="782"/>
      <c r="X199" s="711"/>
      <c r="Y199" s="711"/>
      <c r="Z199" s="711"/>
      <c r="AA199" s="711"/>
      <c r="AB199" s="711"/>
      <c r="AC199" s="711"/>
      <c r="AD199" s="711"/>
      <c r="AE199" s="711"/>
      <c r="AF199" s="711"/>
      <c r="AG199" s="711"/>
      <c r="AH199" s="711"/>
      <c r="AI199" s="783"/>
    </row>
    <row r="200" spans="1:35" s="242" customFormat="1" ht="12.75" customHeight="1" x14ac:dyDescent="0.2">
      <c r="A200" s="784" t="s">
        <v>903</v>
      </c>
      <c r="B200" s="711"/>
      <c r="C200" s="711"/>
      <c r="D200" s="711"/>
      <c r="E200" s="711"/>
      <c r="F200" s="711"/>
      <c r="G200" s="711"/>
      <c r="H200" s="711"/>
      <c r="I200" s="711"/>
      <c r="J200" s="711"/>
      <c r="K200" s="711"/>
      <c r="L200" s="711"/>
      <c r="M200" s="711"/>
      <c r="N200" s="711"/>
      <c r="O200" s="711"/>
      <c r="P200" s="711"/>
      <c r="Q200" s="711"/>
      <c r="R200" s="711"/>
      <c r="S200" s="913"/>
      <c r="T200" s="711"/>
      <c r="U200" s="711"/>
      <c r="V200" s="711"/>
      <c r="W200" s="782"/>
      <c r="X200" s="711"/>
      <c r="Y200" s="711"/>
      <c r="Z200" s="711"/>
      <c r="AA200" s="711"/>
      <c r="AB200" s="711"/>
      <c r="AC200" s="711"/>
      <c r="AD200" s="711"/>
      <c r="AE200" s="711"/>
      <c r="AF200" s="711"/>
      <c r="AG200" s="711"/>
      <c r="AH200" s="711"/>
      <c r="AI200" s="783"/>
    </row>
    <row r="201" spans="1:35" s="235" customFormat="1" ht="55.35" customHeight="1" x14ac:dyDescent="0.2">
      <c r="A201" s="393" t="s">
        <v>751</v>
      </c>
      <c r="B201" s="394" t="s">
        <v>826</v>
      </c>
      <c r="C201" s="394" t="s">
        <v>841</v>
      </c>
      <c r="D201" s="395" t="s">
        <v>305</v>
      </c>
      <c r="E201" s="395"/>
      <c r="F201" s="394"/>
      <c r="G201" s="394" t="s">
        <v>465</v>
      </c>
      <c r="H201" s="396" t="s">
        <v>534</v>
      </c>
      <c r="I201" s="397" t="s">
        <v>163</v>
      </c>
      <c r="J201" s="396" t="s">
        <v>162</v>
      </c>
      <c r="K201" s="394" t="s">
        <v>21</v>
      </c>
      <c r="L201" s="398">
        <f t="shared" ref="L201:L240" si="10">SUM(N201:AG201)</f>
        <v>151</v>
      </c>
      <c r="M201" s="398">
        <f t="shared" si="8"/>
        <v>151</v>
      </c>
      <c r="N201" s="399"/>
      <c r="O201" s="399"/>
      <c r="P201" s="399"/>
      <c r="Q201" s="399"/>
      <c r="R201" s="399"/>
      <c r="S201" s="400"/>
      <c r="T201" s="398">
        <v>151</v>
      </c>
      <c r="U201" s="398"/>
      <c r="V201" s="398"/>
      <c r="W201" s="401"/>
      <c r="X201" s="402"/>
      <c r="Y201" s="398"/>
      <c r="Z201" s="398"/>
      <c r="AA201" s="399"/>
      <c r="AB201" s="399"/>
      <c r="AC201" s="398"/>
      <c r="AD201" s="402"/>
      <c r="AE201" s="402"/>
      <c r="AF201" s="402"/>
      <c r="AG201" s="402"/>
      <c r="AH201" s="712"/>
      <c r="AI201" s="403" t="s">
        <v>486</v>
      </c>
    </row>
    <row r="202" spans="1:35" s="235" customFormat="1" ht="55.35" customHeight="1" x14ac:dyDescent="0.2">
      <c r="A202" s="393" t="s">
        <v>870</v>
      </c>
      <c r="B202" s="394" t="s">
        <v>920</v>
      </c>
      <c r="C202" s="394" t="s">
        <v>841</v>
      </c>
      <c r="D202" s="395" t="s">
        <v>871</v>
      </c>
      <c r="E202" s="395" t="s">
        <v>30</v>
      </c>
      <c r="F202" s="394" t="s">
        <v>872</v>
      </c>
      <c r="G202" s="394" t="s">
        <v>122</v>
      </c>
      <c r="H202" s="396" t="s">
        <v>515</v>
      </c>
      <c r="I202" s="397"/>
      <c r="J202" s="396" t="s">
        <v>164</v>
      </c>
      <c r="K202" s="394"/>
      <c r="L202" s="398">
        <f t="shared" si="10"/>
        <v>-1</v>
      </c>
      <c r="M202" s="833">
        <f t="shared" si="8"/>
        <v>-1</v>
      </c>
      <c r="N202" s="399"/>
      <c r="O202" s="399"/>
      <c r="P202" s="399"/>
      <c r="Q202" s="399"/>
      <c r="R202" s="399"/>
      <c r="S202" s="400"/>
      <c r="T202" s="398"/>
      <c r="U202" s="398">
        <v>-1</v>
      </c>
      <c r="V202" s="398"/>
      <c r="W202" s="401"/>
      <c r="X202" s="402"/>
      <c r="Y202" s="402"/>
      <c r="Z202" s="402"/>
      <c r="AA202" s="834"/>
      <c r="AB202" s="399"/>
      <c r="AC202" s="398"/>
      <c r="AD202" s="402"/>
      <c r="AE202" s="402"/>
      <c r="AF202" s="402"/>
      <c r="AG202" s="402"/>
      <c r="AH202" s="712"/>
      <c r="AI202" s="403" t="s">
        <v>486</v>
      </c>
    </row>
    <row r="203" spans="1:35" s="235" customFormat="1" ht="55.35" customHeight="1" x14ac:dyDescent="0.2">
      <c r="A203" s="914" t="s">
        <v>927</v>
      </c>
      <c r="B203" s="821" t="s">
        <v>862</v>
      </c>
      <c r="C203" s="821" t="s">
        <v>379</v>
      </c>
      <c r="D203" s="916"/>
      <c r="E203" s="916" t="s">
        <v>921</v>
      </c>
      <c r="F203" s="915"/>
      <c r="G203" s="915" t="s">
        <v>417</v>
      </c>
      <c r="H203" s="823" t="s">
        <v>472</v>
      </c>
      <c r="I203" s="918"/>
      <c r="J203" s="917"/>
      <c r="K203" s="915"/>
      <c r="L203" s="919">
        <f t="shared" si="10"/>
        <v>183</v>
      </c>
      <c r="M203" s="920">
        <f t="shared" si="8"/>
        <v>91</v>
      </c>
      <c r="N203" s="921"/>
      <c r="O203" s="921"/>
      <c r="P203" s="921"/>
      <c r="Q203" s="921"/>
      <c r="R203" s="921"/>
      <c r="S203" s="922"/>
      <c r="T203" s="919"/>
      <c r="U203" s="919"/>
      <c r="V203" s="919"/>
      <c r="W203" s="923">
        <v>91</v>
      </c>
      <c r="X203" s="924">
        <v>92</v>
      </c>
      <c r="Y203" s="924"/>
      <c r="Z203" s="924"/>
      <c r="AA203" s="925"/>
      <c r="AB203" s="921"/>
      <c r="AC203" s="919"/>
      <c r="AD203" s="924"/>
      <c r="AE203" s="924"/>
      <c r="AF203" s="924"/>
      <c r="AG203" s="924"/>
      <c r="AH203" s="712"/>
      <c r="AI203" s="926" t="s">
        <v>486</v>
      </c>
    </row>
    <row r="204" spans="1:35" s="235" customFormat="1" ht="55.35" customHeight="1" x14ac:dyDescent="0.2">
      <c r="A204" s="914" t="s">
        <v>865</v>
      </c>
      <c r="B204" s="821" t="s">
        <v>862</v>
      </c>
      <c r="C204" s="821" t="s">
        <v>379</v>
      </c>
      <c r="D204" s="822" t="s">
        <v>863</v>
      </c>
      <c r="E204" s="822" t="s">
        <v>864</v>
      </c>
      <c r="F204" s="821"/>
      <c r="G204" s="821" t="s">
        <v>417</v>
      </c>
      <c r="H204" s="823" t="s">
        <v>472</v>
      </c>
      <c r="I204" s="824"/>
      <c r="J204" s="823"/>
      <c r="K204" s="821" t="s">
        <v>21</v>
      </c>
      <c r="L204" s="825">
        <f t="shared" si="10"/>
        <v>251</v>
      </c>
      <c r="M204" s="826">
        <f t="shared" si="8"/>
        <v>251</v>
      </c>
      <c r="N204" s="827"/>
      <c r="O204" s="827"/>
      <c r="P204" s="827"/>
      <c r="Q204" s="827"/>
      <c r="R204" s="827"/>
      <c r="S204" s="828"/>
      <c r="T204" s="825"/>
      <c r="U204" s="825"/>
      <c r="V204" s="825">
        <v>125</v>
      </c>
      <c r="W204" s="829">
        <v>126</v>
      </c>
      <c r="X204" s="830"/>
      <c r="Y204" s="830"/>
      <c r="Z204" s="830"/>
      <c r="AA204" s="831"/>
      <c r="AB204" s="827"/>
      <c r="AC204" s="825"/>
      <c r="AD204" s="830"/>
      <c r="AE204" s="830"/>
      <c r="AF204" s="830"/>
      <c r="AG204" s="830"/>
      <c r="AH204" s="712"/>
      <c r="AI204" s="832" t="s">
        <v>486</v>
      </c>
    </row>
    <row r="205" spans="1:35" s="235" customFormat="1" ht="55.35" customHeight="1" x14ac:dyDescent="0.2">
      <c r="A205" s="447" t="s">
        <v>991</v>
      </c>
      <c r="B205" s="447" t="s">
        <v>827</v>
      </c>
      <c r="C205" s="447" t="s">
        <v>741</v>
      </c>
      <c r="D205" s="448" t="s">
        <v>512</v>
      </c>
      <c r="E205" s="447" t="s">
        <v>513</v>
      </c>
      <c r="F205" s="447" t="s">
        <v>42</v>
      </c>
      <c r="G205" s="447" t="s">
        <v>417</v>
      </c>
      <c r="H205" s="448" t="s">
        <v>534</v>
      </c>
      <c r="I205" s="448" t="s">
        <v>160</v>
      </c>
      <c r="J205" s="448" t="s">
        <v>156</v>
      </c>
      <c r="K205" s="447" t="s">
        <v>21</v>
      </c>
      <c r="L205" s="449">
        <f t="shared" si="10"/>
        <v>710</v>
      </c>
      <c r="M205" s="453">
        <f t="shared" si="8"/>
        <v>333</v>
      </c>
      <c r="N205" s="455"/>
      <c r="O205" s="455"/>
      <c r="P205" s="455"/>
      <c r="Q205" s="455">
        <v>210</v>
      </c>
      <c r="R205" s="455"/>
      <c r="S205" s="456"/>
      <c r="T205" s="454"/>
      <c r="U205" s="454"/>
      <c r="V205" s="454">
        <v>166</v>
      </c>
      <c r="W205" s="457">
        <v>167</v>
      </c>
      <c r="X205" s="458">
        <v>167</v>
      </c>
      <c r="Y205" s="458"/>
      <c r="Z205" s="458"/>
      <c r="AA205" s="459"/>
      <c r="AB205" s="455"/>
      <c r="AC205" s="454"/>
      <c r="AD205" s="458"/>
      <c r="AE205" s="458"/>
      <c r="AF205" s="458"/>
      <c r="AG205" s="458"/>
      <c r="AH205" s="712"/>
      <c r="AI205" s="460" t="s">
        <v>486</v>
      </c>
    </row>
    <row r="206" spans="1:35" s="235" customFormat="1" ht="55.35" customHeight="1" x14ac:dyDescent="0.2">
      <c r="A206" s="447" t="s">
        <v>891</v>
      </c>
      <c r="B206" s="447" t="s">
        <v>629</v>
      </c>
      <c r="C206" s="447" t="s">
        <v>741</v>
      </c>
      <c r="D206" s="448" t="s">
        <v>886</v>
      </c>
      <c r="E206" s="447"/>
      <c r="F206" s="447" t="s">
        <v>306</v>
      </c>
      <c r="G206" s="447" t="s">
        <v>417</v>
      </c>
      <c r="H206" s="447" t="s">
        <v>472</v>
      </c>
      <c r="I206" s="448"/>
      <c r="J206" s="448"/>
      <c r="K206" s="447" t="s">
        <v>21</v>
      </c>
      <c r="L206" s="449">
        <f t="shared" si="10"/>
        <v>364</v>
      </c>
      <c r="M206" s="453">
        <f t="shared" si="8"/>
        <v>182</v>
      </c>
      <c r="N206" s="455"/>
      <c r="O206" s="455"/>
      <c r="P206" s="455"/>
      <c r="Q206" s="455"/>
      <c r="R206" s="455"/>
      <c r="S206" s="456"/>
      <c r="T206" s="454"/>
      <c r="U206" s="454"/>
      <c r="V206" s="454"/>
      <c r="W206" s="457">
        <v>182</v>
      </c>
      <c r="X206" s="458">
        <v>182</v>
      </c>
      <c r="Y206" s="458"/>
      <c r="Z206" s="458"/>
      <c r="AA206" s="459"/>
      <c r="AB206" s="884"/>
      <c r="AC206" s="454"/>
      <c r="AD206" s="458"/>
      <c r="AE206" s="458"/>
      <c r="AF206" s="458"/>
      <c r="AG206" s="458"/>
      <c r="AH206" s="712"/>
      <c r="AI206" s="460" t="s">
        <v>486</v>
      </c>
    </row>
    <row r="207" spans="1:35" s="235" customFormat="1" ht="55.35" customHeight="1" x14ac:dyDescent="0.2">
      <c r="A207" s="447" t="s">
        <v>878</v>
      </c>
      <c r="B207" s="447" t="s">
        <v>827</v>
      </c>
      <c r="C207" s="447" t="s">
        <v>741</v>
      </c>
      <c r="D207" s="448" t="s">
        <v>879</v>
      </c>
      <c r="E207" s="448"/>
      <c r="F207" s="447" t="s">
        <v>42</v>
      </c>
      <c r="G207" s="447" t="s">
        <v>417</v>
      </c>
      <c r="H207" s="447" t="s">
        <v>472</v>
      </c>
      <c r="I207" s="447"/>
      <c r="J207" s="447"/>
      <c r="K207" s="447" t="s">
        <v>21</v>
      </c>
      <c r="L207" s="449">
        <f t="shared" si="10"/>
        <v>208</v>
      </c>
      <c r="M207" s="453">
        <f t="shared" si="8"/>
        <v>208</v>
      </c>
      <c r="N207" s="461"/>
      <c r="O207" s="461"/>
      <c r="P207" s="461"/>
      <c r="Q207" s="461"/>
      <c r="R207" s="461"/>
      <c r="S207" s="462"/>
      <c r="T207" s="449"/>
      <c r="U207" s="449"/>
      <c r="V207" s="449">
        <v>104</v>
      </c>
      <c r="W207" s="463">
        <v>104</v>
      </c>
      <c r="X207" s="464"/>
      <c r="Y207" s="449"/>
      <c r="Z207" s="449"/>
      <c r="AA207" s="449"/>
      <c r="AB207" s="449"/>
      <c r="AC207" s="449"/>
      <c r="AD207" s="464"/>
      <c r="AE207" s="464"/>
      <c r="AF207" s="464"/>
      <c r="AG207" s="464"/>
      <c r="AH207" s="712"/>
      <c r="AI207" s="465" t="s">
        <v>486</v>
      </c>
    </row>
    <row r="208" spans="1:35" s="235" customFormat="1" ht="55.35" customHeight="1" x14ac:dyDescent="0.2">
      <c r="A208" s="447" t="s">
        <v>843</v>
      </c>
      <c r="B208" s="447" t="s">
        <v>828</v>
      </c>
      <c r="C208" s="447" t="s">
        <v>741</v>
      </c>
      <c r="D208" s="448"/>
      <c r="E208" s="448" t="s">
        <v>423</v>
      </c>
      <c r="F208" s="447" t="s">
        <v>42</v>
      </c>
      <c r="G208" s="447" t="s">
        <v>417</v>
      </c>
      <c r="H208" s="447" t="s">
        <v>515</v>
      </c>
      <c r="I208" s="447"/>
      <c r="J208" s="447" t="s">
        <v>164</v>
      </c>
      <c r="K208" s="447" t="s">
        <v>21</v>
      </c>
      <c r="L208" s="453">
        <f t="shared" si="10"/>
        <v>126</v>
      </c>
      <c r="M208" s="453">
        <f t="shared" si="8"/>
        <v>126</v>
      </c>
      <c r="N208" s="461"/>
      <c r="O208" s="461"/>
      <c r="P208" s="461"/>
      <c r="Q208" s="461"/>
      <c r="R208" s="461"/>
      <c r="S208" s="462"/>
      <c r="T208" s="449"/>
      <c r="U208" s="449"/>
      <c r="V208" s="449">
        <v>126</v>
      </c>
      <c r="W208" s="463"/>
      <c r="X208" s="464"/>
      <c r="Y208" s="449"/>
      <c r="Z208" s="449"/>
      <c r="AA208" s="449"/>
      <c r="AB208" s="449"/>
      <c r="AC208" s="449"/>
      <c r="AD208" s="464"/>
      <c r="AE208" s="464"/>
      <c r="AF208" s="464"/>
      <c r="AG208" s="464"/>
      <c r="AH208" s="712"/>
      <c r="AI208" s="465" t="s">
        <v>486</v>
      </c>
    </row>
    <row r="209" spans="1:35" s="235" customFormat="1" ht="55.35" customHeight="1" x14ac:dyDescent="0.2">
      <c r="A209" s="447" t="s">
        <v>893</v>
      </c>
      <c r="B209" s="447" t="s">
        <v>828</v>
      </c>
      <c r="C209" s="450" t="s">
        <v>741</v>
      </c>
      <c r="D209" s="451" t="s">
        <v>590</v>
      </c>
      <c r="E209" s="450" t="s">
        <v>174</v>
      </c>
      <c r="F209" s="450" t="s">
        <v>42</v>
      </c>
      <c r="G209" s="450" t="s">
        <v>465</v>
      </c>
      <c r="H209" s="450" t="s">
        <v>515</v>
      </c>
      <c r="I209" s="450"/>
      <c r="J209" s="450" t="s">
        <v>163</v>
      </c>
      <c r="K209" s="450" t="s">
        <v>21</v>
      </c>
      <c r="L209" s="452">
        <f t="shared" si="10"/>
        <v>183</v>
      </c>
      <c r="M209" s="466">
        <f t="shared" si="8"/>
        <v>183</v>
      </c>
      <c r="N209" s="468"/>
      <c r="O209" s="468"/>
      <c r="P209" s="468"/>
      <c r="Q209" s="468"/>
      <c r="R209" s="468"/>
      <c r="S209" s="469"/>
      <c r="T209" s="467"/>
      <c r="U209" s="467">
        <v>183</v>
      </c>
      <c r="V209" s="467"/>
      <c r="W209" s="874"/>
      <c r="X209" s="470"/>
      <c r="Y209" s="452"/>
      <c r="Z209" s="452"/>
      <c r="AA209" s="472"/>
      <c r="AB209" s="452"/>
      <c r="AC209" s="452"/>
      <c r="AD209" s="470"/>
      <c r="AE209" s="470"/>
      <c r="AF209" s="470"/>
      <c r="AG209" s="470"/>
      <c r="AH209" s="712"/>
      <c r="AI209" s="471" t="s">
        <v>486</v>
      </c>
    </row>
    <row r="210" spans="1:35" s="235" customFormat="1" ht="55.35" customHeight="1" x14ac:dyDescent="0.2">
      <c r="A210" s="447" t="s">
        <v>552</v>
      </c>
      <c r="B210" s="447" t="s">
        <v>828</v>
      </c>
      <c r="C210" s="450" t="s">
        <v>741</v>
      </c>
      <c r="D210" s="451" t="s">
        <v>24</v>
      </c>
      <c r="E210" s="450" t="s">
        <v>174</v>
      </c>
      <c r="F210" s="450"/>
      <c r="G210" s="450" t="s">
        <v>465</v>
      </c>
      <c r="H210" s="450" t="s">
        <v>118</v>
      </c>
      <c r="I210" s="450"/>
      <c r="J210" s="450"/>
      <c r="K210" s="450" t="s">
        <v>21</v>
      </c>
      <c r="L210" s="452">
        <f t="shared" si="10"/>
        <v>204</v>
      </c>
      <c r="M210" s="466">
        <f t="shared" si="8"/>
        <v>0</v>
      </c>
      <c r="N210" s="468">
        <v>204</v>
      </c>
      <c r="O210" s="468"/>
      <c r="P210" s="468"/>
      <c r="Q210" s="468"/>
      <c r="R210" s="468"/>
      <c r="S210" s="469"/>
      <c r="T210" s="467"/>
      <c r="U210" s="467"/>
      <c r="V210" s="467"/>
      <c r="W210" s="463"/>
      <c r="X210" s="470"/>
      <c r="Y210" s="452"/>
      <c r="Z210" s="452"/>
      <c r="AA210" s="472"/>
      <c r="AB210" s="472"/>
      <c r="AC210" s="452"/>
      <c r="AD210" s="470"/>
      <c r="AE210" s="470"/>
      <c r="AF210" s="470"/>
      <c r="AG210" s="470"/>
      <c r="AH210" s="712"/>
      <c r="AI210" s="471" t="s">
        <v>486</v>
      </c>
    </row>
    <row r="211" spans="1:35" s="235" customFormat="1" ht="55.35" customHeight="1" x14ac:dyDescent="0.2">
      <c r="A211" s="447" t="s">
        <v>797</v>
      </c>
      <c r="B211" s="447" t="s">
        <v>828</v>
      </c>
      <c r="C211" s="447" t="s">
        <v>741</v>
      </c>
      <c r="D211" s="451" t="s">
        <v>798</v>
      </c>
      <c r="E211" s="450"/>
      <c r="F211" s="450"/>
      <c r="G211" s="450" t="s">
        <v>465</v>
      </c>
      <c r="H211" s="450" t="s">
        <v>515</v>
      </c>
      <c r="I211" s="450"/>
      <c r="J211" s="450" t="s">
        <v>164</v>
      </c>
      <c r="K211" s="450" t="s">
        <v>21</v>
      </c>
      <c r="L211" s="452">
        <f t="shared" si="10"/>
        <v>202</v>
      </c>
      <c r="M211" s="466">
        <f t="shared" si="8"/>
        <v>202</v>
      </c>
      <c r="N211" s="468"/>
      <c r="O211" s="468"/>
      <c r="P211" s="468"/>
      <c r="Q211" s="468"/>
      <c r="R211" s="468"/>
      <c r="S211" s="469"/>
      <c r="T211" s="467"/>
      <c r="U211" s="467"/>
      <c r="V211" s="467">
        <v>202</v>
      </c>
      <c r="W211" s="463"/>
      <c r="X211" s="470"/>
      <c r="Y211" s="452"/>
      <c r="Z211" s="452"/>
      <c r="AA211" s="472"/>
      <c r="AB211" s="472"/>
      <c r="AC211" s="452"/>
      <c r="AD211" s="470"/>
      <c r="AE211" s="470"/>
      <c r="AF211" s="470"/>
      <c r="AG211" s="470"/>
      <c r="AH211" s="712"/>
      <c r="AI211" s="471" t="s">
        <v>486</v>
      </c>
    </row>
    <row r="212" spans="1:35" s="235" customFormat="1" ht="55.35" customHeight="1" x14ac:dyDescent="0.2">
      <c r="A212" s="447" t="s">
        <v>880</v>
      </c>
      <c r="B212" s="447" t="s">
        <v>827</v>
      </c>
      <c r="C212" s="447" t="s">
        <v>741</v>
      </c>
      <c r="D212" s="451" t="s">
        <v>881</v>
      </c>
      <c r="E212" s="450" t="s">
        <v>216</v>
      </c>
      <c r="F212" s="450" t="s">
        <v>882</v>
      </c>
      <c r="G212" s="450" t="s">
        <v>417</v>
      </c>
      <c r="H212" s="450" t="s">
        <v>515</v>
      </c>
      <c r="I212" s="450"/>
      <c r="J212" s="450" t="s">
        <v>164</v>
      </c>
      <c r="K212" s="450" t="s">
        <v>21</v>
      </c>
      <c r="L212" s="452">
        <f t="shared" si="10"/>
        <v>381</v>
      </c>
      <c r="M212" s="466">
        <f t="shared" si="8"/>
        <v>381</v>
      </c>
      <c r="N212" s="468"/>
      <c r="O212" s="468"/>
      <c r="P212" s="468"/>
      <c r="Q212" s="468"/>
      <c r="R212" s="468"/>
      <c r="S212" s="469"/>
      <c r="T212" s="467"/>
      <c r="U212" s="467"/>
      <c r="V212" s="467">
        <v>381</v>
      </c>
      <c r="W212" s="463"/>
      <c r="X212" s="470"/>
      <c r="Y212" s="452"/>
      <c r="Z212" s="452"/>
      <c r="AA212" s="472"/>
      <c r="AB212" s="472"/>
      <c r="AC212" s="452"/>
      <c r="AD212" s="470"/>
      <c r="AE212" s="470"/>
      <c r="AF212" s="470"/>
      <c r="AG212" s="470"/>
      <c r="AH212" s="712"/>
      <c r="AI212" s="471" t="s">
        <v>486</v>
      </c>
    </row>
    <row r="213" spans="1:35" s="235" customFormat="1" ht="55.35" customHeight="1" x14ac:dyDescent="0.2">
      <c r="A213" s="447" t="s">
        <v>909</v>
      </c>
      <c r="B213" s="447" t="s">
        <v>828</v>
      </c>
      <c r="C213" s="447" t="s">
        <v>741</v>
      </c>
      <c r="D213" s="448" t="s">
        <v>616</v>
      </c>
      <c r="E213" s="447" t="s">
        <v>617</v>
      </c>
      <c r="F213" s="447" t="s">
        <v>618</v>
      </c>
      <c r="G213" s="447" t="s">
        <v>417</v>
      </c>
      <c r="H213" s="447" t="s">
        <v>534</v>
      </c>
      <c r="I213" s="447" t="s">
        <v>163</v>
      </c>
      <c r="J213" s="447" t="s">
        <v>162</v>
      </c>
      <c r="K213" s="447" t="s">
        <v>21</v>
      </c>
      <c r="L213" s="449">
        <f t="shared" si="10"/>
        <v>286</v>
      </c>
      <c r="M213" s="453">
        <f t="shared" si="8"/>
        <v>286</v>
      </c>
      <c r="N213" s="455"/>
      <c r="O213" s="455"/>
      <c r="P213" s="455"/>
      <c r="Q213" s="455"/>
      <c r="R213" s="455"/>
      <c r="S213" s="456"/>
      <c r="T213" s="454">
        <v>286</v>
      </c>
      <c r="U213" s="454"/>
      <c r="V213" s="454"/>
      <c r="W213" s="463"/>
      <c r="X213" s="464"/>
      <c r="Y213" s="449"/>
      <c r="Z213" s="449"/>
      <c r="AA213" s="461"/>
      <c r="AB213" s="461"/>
      <c r="AC213" s="449"/>
      <c r="AD213" s="464"/>
      <c r="AE213" s="464"/>
      <c r="AF213" s="464"/>
      <c r="AG213" s="464"/>
      <c r="AH213" s="712"/>
      <c r="AI213" s="465" t="s">
        <v>486</v>
      </c>
    </row>
    <row r="214" spans="1:35" s="235" customFormat="1" ht="55.35" customHeight="1" x14ac:dyDescent="0.2">
      <c r="A214" s="447" t="s">
        <v>623</v>
      </c>
      <c r="B214" s="447" t="s">
        <v>828</v>
      </c>
      <c r="C214" s="450" t="s">
        <v>741</v>
      </c>
      <c r="D214" s="451" t="s">
        <v>556</v>
      </c>
      <c r="E214" s="450" t="s">
        <v>174</v>
      </c>
      <c r="F214" s="450" t="s">
        <v>557</v>
      </c>
      <c r="G214" s="450" t="s">
        <v>122</v>
      </c>
      <c r="H214" s="451" t="s">
        <v>534</v>
      </c>
      <c r="I214" s="451" t="s">
        <v>160</v>
      </c>
      <c r="J214" s="451" t="s">
        <v>160</v>
      </c>
      <c r="K214" s="450" t="s">
        <v>21</v>
      </c>
      <c r="L214" s="452">
        <f t="shared" si="10"/>
        <v>73</v>
      </c>
      <c r="M214" s="466">
        <f t="shared" si="8"/>
        <v>73</v>
      </c>
      <c r="N214" s="468"/>
      <c r="O214" s="468"/>
      <c r="P214" s="468"/>
      <c r="Q214" s="468"/>
      <c r="R214" s="468"/>
      <c r="S214" s="469">
        <v>73</v>
      </c>
      <c r="T214" s="467"/>
      <c r="U214" s="467"/>
      <c r="V214" s="467"/>
      <c r="W214" s="463"/>
      <c r="X214" s="470"/>
      <c r="Y214" s="452"/>
      <c r="Z214" s="452"/>
      <c r="AA214" s="472"/>
      <c r="AB214" s="472"/>
      <c r="AC214" s="452"/>
      <c r="AD214" s="470"/>
      <c r="AE214" s="470"/>
      <c r="AF214" s="470"/>
      <c r="AG214" s="470"/>
      <c r="AH214" s="712"/>
      <c r="AI214" s="471" t="s">
        <v>486</v>
      </c>
    </row>
    <row r="215" spans="1:35" s="235" customFormat="1" ht="55.35" customHeight="1" x14ac:dyDescent="0.2">
      <c r="A215" s="473" t="s">
        <v>995</v>
      </c>
      <c r="B215" s="473" t="s">
        <v>828</v>
      </c>
      <c r="C215" s="473" t="s">
        <v>741</v>
      </c>
      <c r="D215" s="474" t="s">
        <v>559</v>
      </c>
      <c r="E215" s="474" t="s">
        <v>389</v>
      </c>
      <c r="F215" s="473" t="s">
        <v>560</v>
      </c>
      <c r="G215" s="473" t="s">
        <v>466</v>
      </c>
      <c r="H215" s="473" t="s">
        <v>534</v>
      </c>
      <c r="I215" s="473" t="s">
        <v>163</v>
      </c>
      <c r="J215" s="473" t="s">
        <v>163</v>
      </c>
      <c r="K215" s="473" t="s">
        <v>21</v>
      </c>
      <c r="L215" s="476">
        <f t="shared" si="10"/>
        <v>159</v>
      </c>
      <c r="M215" s="476">
        <f t="shared" si="8"/>
        <v>159</v>
      </c>
      <c r="N215" s="478"/>
      <c r="O215" s="478"/>
      <c r="P215" s="478"/>
      <c r="Q215" s="478"/>
      <c r="R215" s="478"/>
      <c r="S215" s="479"/>
      <c r="T215" s="476">
        <v>159</v>
      </c>
      <c r="U215" s="476"/>
      <c r="V215" s="476"/>
      <c r="W215" s="875"/>
      <c r="X215" s="842"/>
      <c r="Y215" s="476"/>
      <c r="Z215" s="476"/>
      <c r="AA215" s="476"/>
      <c r="AB215" s="481"/>
      <c r="AC215" s="476"/>
      <c r="AD215" s="480"/>
      <c r="AE215" s="480"/>
      <c r="AF215" s="480"/>
      <c r="AG215" s="480"/>
      <c r="AH215" s="713"/>
      <c r="AI215" s="482" t="s">
        <v>486</v>
      </c>
    </row>
    <row r="216" spans="1:35" s="235" customFormat="1" ht="55.35" customHeight="1" x14ac:dyDescent="0.2">
      <c r="A216" s="473" t="s">
        <v>574</v>
      </c>
      <c r="B216" s="473" t="s">
        <v>829</v>
      </c>
      <c r="C216" s="473" t="s">
        <v>630</v>
      </c>
      <c r="D216" s="474" t="s">
        <v>575</v>
      </c>
      <c r="E216" s="474" t="s">
        <v>576</v>
      </c>
      <c r="F216" s="473" t="s">
        <v>577</v>
      </c>
      <c r="G216" s="473" t="s">
        <v>122</v>
      </c>
      <c r="H216" s="475" t="s">
        <v>118</v>
      </c>
      <c r="I216" s="475" t="s">
        <v>159</v>
      </c>
      <c r="J216" s="475" t="s">
        <v>159</v>
      </c>
      <c r="K216" s="483"/>
      <c r="L216" s="476">
        <f t="shared" si="10"/>
        <v>-14</v>
      </c>
      <c r="M216" s="476">
        <f t="shared" si="8"/>
        <v>0</v>
      </c>
      <c r="N216" s="478"/>
      <c r="O216" s="478">
        <v>-14</v>
      </c>
      <c r="P216" s="478"/>
      <c r="Q216" s="478"/>
      <c r="R216" s="478"/>
      <c r="S216" s="479"/>
      <c r="T216" s="476"/>
      <c r="U216" s="476"/>
      <c r="V216" s="476"/>
      <c r="W216" s="875"/>
      <c r="X216" s="842"/>
      <c r="Y216" s="476"/>
      <c r="Z216" s="476"/>
      <c r="AA216" s="476"/>
      <c r="AB216" s="481"/>
      <c r="AC216" s="476"/>
      <c r="AD216" s="480"/>
      <c r="AE216" s="480"/>
      <c r="AF216" s="480"/>
      <c r="AG216" s="480"/>
      <c r="AH216" s="713"/>
      <c r="AI216" s="482" t="s">
        <v>486</v>
      </c>
    </row>
    <row r="217" spans="1:35" s="235" customFormat="1" ht="55.35" customHeight="1" x14ac:dyDescent="0.2">
      <c r="A217" s="473" t="s">
        <v>866</v>
      </c>
      <c r="B217" s="473" t="s">
        <v>630</v>
      </c>
      <c r="C217" s="473" t="s">
        <v>630</v>
      </c>
      <c r="D217" s="474" t="s">
        <v>867</v>
      </c>
      <c r="E217" s="474" t="s">
        <v>868</v>
      </c>
      <c r="F217" s="473" t="s">
        <v>869</v>
      </c>
      <c r="G217" s="473" t="s">
        <v>122</v>
      </c>
      <c r="H217" s="475" t="s">
        <v>515</v>
      </c>
      <c r="I217" s="475"/>
      <c r="J217" s="475" t="s">
        <v>163</v>
      </c>
      <c r="K217" s="483"/>
      <c r="L217" s="476">
        <f t="shared" si="10"/>
        <v>2</v>
      </c>
      <c r="M217" s="477">
        <f t="shared" si="8"/>
        <v>2</v>
      </c>
      <c r="N217" s="478"/>
      <c r="O217" s="478"/>
      <c r="P217" s="478"/>
      <c r="Q217" s="478"/>
      <c r="R217" s="478"/>
      <c r="S217" s="479"/>
      <c r="T217" s="476">
        <v>2</v>
      </c>
      <c r="U217" s="476"/>
      <c r="V217" s="476"/>
      <c r="W217" s="875"/>
      <c r="X217" s="842"/>
      <c r="Y217" s="476"/>
      <c r="Z217" s="476"/>
      <c r="AA217" s="476"/>
      <c r="AB217" s="481"/>
      <c r="AC217" s="476"/>
      <c r="AD217" s="480"/>
      <c r="AE217" s="480"/>
      <c r="AF217" s="480"/>
      <c r="AG217" s="480"/>
      <c r="AH217" s="713"/>
      <c r="AI217" s="482" t="s">
        <v>486</v>
      </c>
    </row>
    <row r="218" spans="1:35" s="235" customFormat="1" ht="55.35" customHeight="1" x14ac:dyDescent="0.2">
      <c r="A218" s="695" t="s">
        <v>671</v>
      </c>
      <c r="B218" s="694" t="s">
        <v>830</v>
      </c>
      <c r="C218" s="694" t="s">
        <v>448</v>
      </c>
      <c r="D218" s="696" t="s">
        <v>487</v>
      </c>
      <c r="E218" s="696" t="s">
        <v>489</v>
      </c>
      <c r="F218" s="694" t="s">
        <v>488</v>
      </c>
      <c r="G218" s="694" t="s">
        <v>122</v>
      </c>
      <c r="H218" s="694" t="s">
        <v>515</v>
      </c>
      <c r="I218" s="696"/>
      <c r="J218" s="694" t="s">
        <v>162</v>
      </c>
      <c r="K218" s="694"/>
      <c r="L218" s="697">
        <f t="shared" si="10"/>
        <v>26</v>
      </c>
      <c r="M218" s="697">
        <f>SUM(S218:W218)</f>
        <v>26</v>
      </c>
      <c r="N218" s="698"/>
      <c r="O218" s="698"/>
      <c r="P218" s="698"/>
      <c r="Q218" s="698"/>
      <c r="R218" s="698"/>
      <c r="S218" s="699"/>
      <c r="T218" s="697">
        <v>26</v>
      </c>
      <c r="U218" s="697"/>
      <c r="V218" s="697"/>
      <c r="W218" s="700"/>
      <c r="X218" s="701"/>
      <c r="Y218" s="702"/>
      <c r="Z218" s="697"/>
      <c r="AA218" s="697"/>
      <c r="AB218" s="703"/>
      <c r="AC218" s="697"/>
      <c r="AD218" s="704"/>
      <c r="AE218" s="704"/>
      <c r="AF218" s="704"/>
      <c r="AG218" s="704"/>
      <c r="AH218" s="713"/>
      <c r="AI218" s="705" t="s">
        <v>486</v>
      </c>
    </row>
    <row r="219" spans="1:35" s="235" customFormat="1" ht="55.35" customHeight="1" x14ac:dyDescent="0.2">
      <c r="A219" s="617" t="s">
        <v>535</v>
      </c>
      <c r="B219" s="617" t="s">
        <v>831</v>
      </c>
      <c r="C219" s="617" t="s">
        <v>486</v>
      </c>
      <c r="D219" s="618" t="s">
        <v>536</v>
      </c>
      <c r="E219" s="618" t="s">
        <v>537</v>
      </c>
      <c r="F219" s="617"/>
      <c r="G219" s="617" t="s">
        <v>122</v>
      </c>
      <c r="H219" s="619" t="s">
        <v>118</v>
      </c>
      <c r="I219" s="617"/>
      <c r="J219" s="617"/>
      <c r="K219" s="620"/>
      <c r="L219" s="621">
        <f t="shared" si="10"/>
        <v>2</v>
      </c>
      <c r="M219" s="621">
        <f t="shared" si="8"/>
        <v>0</v>
      </c>
      <c r="N219" s="621">
        <v>2</v>
      </c>
      <c r="O219" s="622"/>
      <c r="P219" s="622"/>
      <c r="Q219" s="622"/>
      <c r="R219" s="622"/>
      <c r="S219" s="623"/>
      <c r="T219" s="621"/>
      <c r="U219" s="621"/>
      <c r="V219" s="621"/>
      <c r="W219" s="876"/>
      <c r="X219" s="630"/>
      <c r="Y219" s="621"/>
      <c r="Z219" s="621"/>
      <c r="AA219" s="621"/>
      <c r="AB219" s="626"/>
      <c r="AC219" s="621"/>
      <c r="AD219" s="625"/>
      <c r="AE219" s="625"/>
      <c r="AF219" s="625"/>
      <c r="AG219" s="625"/>
      <c r="AH219" s="713"/>
      <c r="AI219" s="627" t="s">
        <v>486</v>
      </c>
    </row>
    <row r="220" spans="1:35" s="235" customFormat="1" ht="55.35" customHeight="1" x14ac:dyDescent="0.2">
      <c r="A220" s="617" t="s">
        <v>530</v>
      </c>
      <c r="B220" s="617" t="s">
        <v>832</v>
      </c>
      <c r="C220" s="617" t="s">
        <v>486</v>
      </c>
      <c r="D220" s="618" t="s">
        <v>531</v>
      </c>
      <c r="E220" s="618" t="s">
        <v>261</v>
      </c>
      <c r="F220" s="617"/>
      <c r="G220" s="617" t="s">
        <v>122</v>
      </c>
      <c r="H220" s="619" t="s">
        <v>118</v>
      </c>
      <c r="I220" s="628" t="s">
        <v>159</v>
      </c>
      <c r="J220" s="628" t="s">
        <v>158</v>
      </c>
      <c r="K220" s="617"/>
      <c r="L220" s="621">
        <f t="shared" si="10"/>
        <v>14</v>
      </c>
      <c r="M220" s="621">
        <f t="shared" si="8"/>
        <v>0</v>
      </c>
      <c r="N220" s="622"/>
      <c r="O220" s="621">
        <v>14</v>
      </c>
      <c r="P220" s="621"/>
      <c r="Q220" s="622"/>
      <c r="R220" s="622"/>
      <c r="S220" s="623"/>
      <c r="T220" s="621"/>
      <c r="U220" s="621"/>
      <c r="V220" s="621"/>
      <c r="W220" s="624"/>
      <c r="X220" s="630"/>
      <c r="Y220" s="621"/>
      <c r="Z220" s="621"/>
      <c r="AA220" s="621"/>
      <c r="AB220" s="622"/>
      <c r="AC220" s="621"/>
      <c r="AD220" s="630"/>
      <c r="AE220" s="630"/>
      <c r="AF220" s="630"/>
      <c r="AG220" s="630"/>
      <c r="AH220" s="714"/>
      <c r="AI220" s="631" t="s">
        <v>486</v>
      </c>
    </row>
    <row r="221" spans="1:35" s="235" customFormat="1" ht="55.35" customHeight="1" x14ac:dyDescent="0.2">
      <c r="A221" s="617" t="s">
        <v>668</v>
      </c>
      <c r="B221" s="617" t="s">
        <v>832</v>
      </c>
      <c r="C221" s="617" t="s">
        <v>630</v>
      </c>
      <c r="D221" s="618" t="s">
        <v>157</v>
      </c>
      <c r="E221" s="618" t="s">
        <v>664</v>
      </c>
      <c r="F221" s="629" t="s">
        <v>665</v>
      </c>
      <c r="G221" s="617" t="s">
        <v>122</v>
      </c>
      <c r="H221" s="619" t="s">
        <v>118</v>
      </c>
      <c r="I221" s="628"/>
      <c r="J221" s="628" t="s">
        <v>160</v>
      </c>
      <c r="K221" s="617"/>
      <c r="L221" s="621">
        <f t="shared" si="10"/>
        <v>4</v>
      </c>
      <c r="M221" s="621">
        <f t="shared" si="8"/>
        <v>0</v>
      </c>
      <c r="N221" s="622"/>
      <c r="O221" s="622"/>
      <c r="P221" s="622"/>
      <c r="Q221" s="622">
        <v>4</v>
      </c>
      <c r="R221" s="622"/>
      <c r="S221" s="623"/>
      <c r="T221" s="621"/>
      <c r="U221" s="621"/>
      <c r="V221" s="621"/>
      <c r="W221" s="624"/>
      <c r="X221" s="630"/>
      <c r="Y221" s="621"/>
      <c r="Z221" s="621"/>
      <c r="AA221" s="621"/>
      <c r="AB221" s="622"/>
      <c r="AC221" s="621"/>
      <c r="AD221" s="630"/>
      <c r="AE221" s="630"/>
      <c r="AF221" s="630"/>
      <c r="AG221" s="630"/>
      <c r="AH221" s="714"/>
      <c r="AI221" s="631" t="s">
        <v>486</v>
      </c>
    </row>
    <row r="222" spans="1:35" s="235" customFormat="1" ht="55.35" customHeight="1" x14ac:dyDescent="0.2">
      <c r="A222" s="617" t="s">
        <v>571</v>
      </c>
      <c r="B222" s="617" t="s">
        <v>832</v>
      </c>
      <c r="C222" s="617" t="s">
        <v>742</v>
      </c>
      <c r="D222" s="618" t="s">
        <v>573</v>
      </c>
      <c r="E222" s="618" t="s">
        <v>68</v>
      </c>
      <c r="F222" s="629" t="s">
        <v>572</v>
      </c>
      <c r="G222" s="617" t="s">
        <v>481</v>
      </c>
      <c r="H222" s="619" t="s">
        <v>515</v>
      </c>
      <c r="I222" s="617"/>
      <c r="J222" s="617" t="s">
        <v>162</v>
      </c>
      <c r="K222" s="617"/>
      <c r="L222" s="621">
        <f t="shared" si="10"/>
        <v>41</v>
      </c>
      <c r="M222" s="621">
        <f t="shared" si="8"/>
        <v>41</v>
      </c>
      <c r="N222" s="622"/>
      <c r="O222" s="622"/>
      <c r="P222" s="622"/>
      <c r="Q222" s="622"/>
      <c r="R222" s="622"/>
      <c r="S222" s="623"/>
      <c r="T222" s="621"/>
      <c r="U222" s="621">
        <v>41</v>
      </c>
      <c r="V222" s="621"/>
      <c r="W222" s="624"/>
      <c r="X222" s="630"/>
      <c r="Y222" s="621"/>
      <c r="Z222" s="621"/>
      <c r="AA222" s="621"/>
      <c r="AB222" s="622"/>
      <c r="AC222" s="621"/>
      <c r="AD222" s="630"/>
      <c r="AE222" s="630"/>
      <c r="AF222" s="630"/>
      <c r="AG222" s="630"/>
      <c r="AH222" s="714"/>
      <c r="AI222" s="631" t="s">
        <v>486</v>
      </c>
    </row>
    <row r="223" spans="1:35" s="235" customFormat="1" ht="55.35" customHeight="1" x14ac:dyDescent="0.2">
      <c r="A223" s="617" t="s">
        <v>910</v>
      </c>
      <c r="B223" s="617" t="s">
        <v>873</v>
      </c>
      <c r="C223" s="617" t="s">
        <v>742</v>
      </c>
      <c r="D223" s="618" t="s">
        <v>874</v>
      </c>
      <c r="E223" s="618" t="s">
        <v>875</v>
      </c>
      <c r="F223" s="629" t="s">
        <v>876</v>
      </c>
      <c r="G223" s="617" t="s">
        <v>122</v>
      </c>
      <c r="H223" s="619" t="s">
        <v>515</v>
      </c>
      <c r="I223" s="617"/>
      <c r="J223" s="617" t="s">
        <v>163</v>
      </c>
      <c r="K223" s="617"/>
      <c r="L223" s="621">
        <f t="shared" si="10"/>
        <v>-4</v>
      </c>
      <c r="M223" s="621">
        <f t="shared" si="8"/>
        <v>-4</v>
      </c>
      <c r="N223" s="622"/>
      <c r="O223" s="622"/>
      <c r="P223" s="622"/>
      <c r="Q223" s="622"/>
      <c r="R223" s="622"/>
      <c r="S223" s="623"/>
      <c r="T223" s="621">
        <v>-4</v>
      </c>
      <c r="U223" s="621"/>
      <c r="V223" s="621"/>
      <c r="W223" s="624"/>
      <c r="X223" s="630"/>
      <c r="Y223" s="621"/>
      <c r="Z223" s="621"/>
      <c r="AA223" s="621"/>
      <c r="AB223" s="622"/>
      <c r="AC223" s="621"/>
      <c r="AD223" s="630"/>
      <c r="AE223" s="630"/>
      <c r="AF223" s="630"/>
      <c r="AG223" s="630"/>
      <c r="AH223" s="714"/>
      <c r="AI223" s="631" t="s">
        <v>486</v>
      </c>
    </row>
    <row r="224" spans="1:35" s="235" customFormat="1" ht="55.35" customHeight="1" x14ac:dyDescent="0.2">
      <c r="A224" s="617" t="s">
        <v>791</v>
      </c>
      <c r="B224" s="617" t="s">
        <v>832</v>
      </c>
      <c r="C224" s="617" t="s">
        <v>741</v>
      </c>
      <c r="D224" s="618" t="s">
        <v>554</v>
      </c>
      <c r="E224" s="618" t="s">
        <v>71</v>
      </c>
      <c r="F224" s="617" t="s">
        <v>555</v>
      </c>
      <c r="G224" s="617" t="s">
        <v>122</v>
      </c>
      <c r="H224" s="617" t="s">
        <v>472</v>
      </c>
      <c r="I224" s="617"/>
      <c r="J224" s="617"/>
      <c r="K224" s="617" t="s">
        <v>21</v>
      </c>
      <c r="L224" s="621">
        <f t="shared" si="10"/>
        <v>260</v>
      </c>
      <c r="M224" s="621">
        <f t="shared" si="8"/>
        <v>260</v>
      </c>
      <c r="N224" s="622"/>
      <c r="O224" s="622"/>
      <c r="P224" s="622"/>
      <c r="Q224" s="622"/>
      <c r="R224" s="622"/>
      <c r="S224" s="623"/>
      <c r="T224" s="621"/>
      <c r="U224" s="621"/>
      <c r="V224" s="621">
        <v>130</v>
      </c>
      <c r="W224" s="624">
        <v>130</v>
      </c>
      <c r="X224" s="630"/>
      <c r="Y224" s="621"/>
      <c r="Z224" s="621"/>
      <c r="AA224" s="621"/>
      <c r="AB224" s="622"/>
      <c r="AC224" s="621"/>
      <c r="AD224" s="630"/>
      <c r="AE224" s="630"/>
      <c r="AF224" s="630"/>
      <c r="AG224" s="630"/>
      <c r="AH224" s="714"/>
      <c r="AI224" s="631" t="s">
        <v>486</v>
      </c>
    </row>
    <row r="225" spans="1:35" s="235" customFormat="1" ht="55.35" customHeight="1" x14ac:dyDescent="0.2">
      <c r="A225" s="617" t="s">
        <v>663</v>
      </c>
      <c r="B225" s="617" t="s">
        <v>832</v>
      </c>
      <c r="C225" s="618" t="s">
        <v>630</v>
      </c>
      <c r="D225" s="618" t="s">
        <v>155</v>
      </c>
      <c r="E225" s="618" t="s">
        <v>664</v>
      </c>
      <c r="F225" s="618" t="s">
        <v>665</v>
      </c>
      <c r="G225" s="617" t="s">
        <v>122</v>
      </c>
      <c r="H225" s="617" t="s">
        <v>118</v>
      </c>
      <c r="I225" s="617"/>
      <c r="J225" s="617" t="s">
        <v>162</v>
      </c>
      <c r="K225" s="620"/>
      <c r="L225" s="621">
        <f t="shared" si="10"/>
        <v>4</v>
      </c>
      <c r="M225" s="621">
        <f t="shared" ref="M225:M247" si="11">SUM(S225:W225)</f>
        <v>0</v>
      </c>
      <c r="N225" s="622"/>
      <c r="O225" s="622"/>
      <c r="P225" s="622"/>
      <c r="Q225" s="622">
        <v>4</v>
      </c>
      <c r="R225" s="622"/>
      <c r="S225" s="623"/>
      <c r="T225" s="621"/>
      <c r="U225" s="621"/>
      <c r="V225" s="621"/>
      <c r="W225" s="624"/>
      <c r="X225" s="630"/>
      <c r="Y225" s="621"/>
      <c r="Z225" s="621"/>
      <c r="AA225" s="621"/>
      <c r="AB225" s="622"/>
      <c r="AC225" s="621"/>
      <c r="AD225" s="630"/>
      <c r="AE225" s="630"/>
      <c r="AF225" s="630"/>
      <c r="AG225" s="630"/>
      <c r="AH225" s="714"/>
      <c r="AI225" s="631" t="s">
        <v>486</v>
      </c>
    </row>
    <row r="226" spans="1:35" s="235" customFormat="1" ht="55.35" customHeight="1" x14ac:dyDescent="0.2">
      <c r="A226" s="674" t="s">
        <v>538</v>
      </c>
      <c r="B226" s="674" t="s">
        <v>833</v>
      </c>
      <c r="C226" s="674" t="s">
        <v>486</v>
      </c>
      <c r="D226" s="674" t="s">
        <v>539</v>
      </c>
      <c r="E226" s="675" t="s">
        <v>540</v>
      </c>
      <c r="F226" s="674"/>
      <c r="G226" s="674" t="s">
        <v>122</v>
      </c>
      <c r="H226" s="674" t="s">
        <v>118</v>
      </c>
      <c r="I226" s="675"/>
      <c r="J226" s="674" t="s">
        <v>156</v>
      </c>
      <c r="K226" s="674"/>
      <c r="L226" s="632">
        <f t="shared" si="10"/>
        <v>-8</v>
      </c>
      <c r="M226" s="632">
        <f t="shared" si="11"/>
        <v>0</v>
      </c>
      <c r="N226" s="633"/>
      <c r="O226" s="633"/>
      <c r="P226" s="633">
        <v>-8</v>
      </c>
      <c r="Q226" s="633"/>
      <c r="R226" s="633"/>
      <c r="S226" s="676"/>
      <c r="T226" s="632"/>
      <c r="U226" s="632"/>
      <c r="V226" s="632"/>
      <c r="W226" s="677"/>
      <c r="X226" s="634"/>
      <c r="Y226" s="632"/>
      <c r="Z226" s="632"/>
      <c r="AA226" s="632"/>
      <c r="AB226" s="633"/>
      <c r="AC226" s="632"/>
      <c r="AD226" s="634"/>
      <c r="AE226" s="634"/>
      <c r="AF226" s="634"/>
      <c r="AG226" s="634"/>
      <c r="AH226" s="712"/>
      <c r="AI226" s="635" t="s">
        <v>486</v>
      </c>
    </row>
    <row r="227" spans="1:35" s="235" customFormat="1" ht="55.35" customHeight="1" x14ac:dyDescent="0.2">
      <c r="A227" s="770" t="s">
        <v>607</v>
      </c>
      <c r="B227" s="769" t="s">
        <v>834</v>
      </c>
      <c r="C227" s="769" t="s">
        <v>486</v>
      </c>
      <c r="D227" s="771" t="s">
        <v>510</v>
      </c>
      <c r="E227" s="771" t="s">
        <v>380</v>
      </c>
      <c r="F227" s="769"/>
      <c r="G227" s="769" t="s">
        <v>122</v>
      </c>
      <c r="H227" s="769" t="s">
        <v>118</v>
      </c>
      <c r="I227" s="769" t="s">
        <v>160</v>
      </c>
      <c r="J227" s="769" t="s">
        <v>160</v>
      </c>
      <c r="K227" s="769"/>
      <c r="L227" s="772">
        <f t="shared" si="10"/>
        <v>11</v>
      </c>
      <c r="M227" s="772">
        <f t="shared" si="11"/>
        <v>0</v>
      </c>
      <c r="N227" s="773"/>
      <c r="O227" s="773"/>
      <c r="P227" s="773">
        <v>11</v>
      </c>
      <c r="Q227" s="773"/>
      <c r="R227" s="773"/>
      <c r="S227" s="774"/>
      <c r="T227" s="772"/>
      <c r="U227" s="772"/>
      <c r="V227" s="772"/>
      <c r="W227" s="775"/>
      <c r="X227" s="776"/>
      <c r="Y227" s="772"/>
      <c r="Z227" s="772"/>
      <c r="AA227" s="773"/>
      <c r="AB227" s="773"/>
      <c r="AC227" s="772"/>
      <c r="AD227" s="776"/>
      <c r="AE227" s="776"/>
      <c r="AF227" s="776"/>
      <c r="AG227" s="776"/>
      <c r="AH227" s="712"/>
      <c r="AI227" s="778" t="s">
        <v>486</v>
      </c>
    </row>
    <row r="228" spans="1:35" s="235" customFormat="1" ht="55.35" customHeight="1" x14ac:dyDescent="0.2">
      <c r="A228" s="769" t="s">
        <v>762</v>
      </c>
      <c r="B228" s="769" t="s">
        <v>835</v>
      </c>
      <c r="C228" s="770" t="s">
        <v>742</v>
      </c>
      <c r="D228" s="771" t="s">
        <v>149</v>
      </c>
      <c r="E228" s="771" t="s">
        <v>763</v>
      </c>
      <c r="F228" s="769" t="s">
        <v>764</v>
      </c>
      <c r="G228" s="769" t="s">
        <v>122</v>
      </c>
      <c r="H228" s="770" t="s">
        <v>118</v>
      </c>
      <c r="I228" s="770"/>
      <c r="J228" s="769" t="s">
        <v>160</v>
      </c>
      <c r="K228" s="777"/>
      <c r="L228" s="772">
        <f t="shared" si="10"/>
        <v>-4</v>
      </c>
      <c r="M228" s="772">
        <f t="shared" si="11"/>
        <v>0</v>
      </c>
      <c r="N228" s="773"/>
      <c r="O228" s="773"/>
      <c r="P228" s="773"/>
      <c r="Q228" s="773">
        <v>-4</v>
      </c>
      <c r="R228" s="773"/>
      <c r="S228" s="774"/>
      <c r="T228" s="772"/>
      <c r="U228" s="772"/>
      <c r="V228" s="772"/>
      <c r="W228" s="775"/>
      <c r="X228" s="776"/>
      <c r="Y228" s="772"/>
      <c r="Z228" s="772"/>
      <c r="AA228" s="772"/>
      <c r="AB228" s="773"/>
      <c r="AC228" s="772"/>
      <c r="AD228" s="776"/>
      <c r="AE228" s="776"/>
      <c r="AF228" s="776"/>
      <c r="AG228" s="776"/>
      <c r="AH228" s="712"/>
      <c r="AI228" s="778" t="s">
        <v>486</v>
      </c>
    </row>
    <row r="229" spans="1:35" s="235" customFormat="1" ht="55.35" customHeight="1" x14ac:dyDescent="0.2">
      <c r="A229" s="769" t="s">
        <v>532</v>
      </c>
      <c r="B229" s="769" t="s">
        <v>835</v>
      </c>
      <c r="C229" s="769" t="s">
        <v>742</v>
      </c>
      <c r="D229" s="771" t="s">
        <v>533</v>
      </c>
      <c r="E229" s="771" t="s">
        <v>68</v>
      </c>
      <c r="F229" s="769" t="s">
        <v>381</v>
      </c>
      <c r="G229" s="769" t="s">
        <v>122</v>
      </c>
      <c r="H229" s="769" t="s">
        <v>534</v>
      </c>
      <c r="I229" s="771" t="s">
        <v>163</v>
      </c>
      <c r="J229" s="769" t="s">
        <v>160</v>
      </c>
      <c r="K229" s="769"/>
      <c r="L229" s="772">
        <f t="shared" si="10"/>
        <v>15</v>
      </c>
      <c r="M229" s="772">
        <f t="shared" si="11"/>
        <v>15</v>
      </c>
      <c r="N229" s="773"/>
      <c r="O229" s="773"/>
      <c r="P229" s="773"/>
      <c r="Q229" s="773"/>
      <c r="R229" s="773"/>
      <c r="S229" s="774">
        <v>15</v>
      </c>
      <c r="T229" s="772"/>
      <c r="U229" s="772"/>
      <c r="V229" s="772"/>
      <c r="W229" s="775"/>
      <c r="X229" s="776"/>
      <c r="Y229" s="772"/>
      <c r="Z229" s="772"/>
      <c r="AA229" s="772"/>
      <c r="AB229" s="773"/>
      <c r="AC229" s="772"/>
      <c r="AD229" s="776"/>
      <c r="AE229" s="776"/>
      <c r="AF229" s="776"/>
      <c r="AG229" s="776"/>
      <c r="AH229" s="712"/>
      <c r="AI229" s="778" t="s">
        <v>486</v>
      </c>
    </row>
    <row r="230" spans="1:35" s="235" customFormat="1" ht="55.35" customHeight="1" x14ac:dyDescent="0.2">
      <c r="A230" s="680" t="s">
        <v>541</v>
      </c>
      <c r="B230" s="680" t="s">
        <v>836</v>
      </c>
      <c r="C230" s="681" t="s">
        <v>200</v>
      </c>
      <c r="D230" s="682" t="s">
        <v>542</v>
      </c>
      <c r="E230" s="682" t="s">
        <v>420</v>
      </c>
      <c r="F230" s="681" t="s">
        <v>543</v>
      </c>
      <c r="G230" s="681" t="s">
        <v>122</v>
      </c>
      <c r="H230" s="683" t="s">
        <v>667</v>
      </c>
      <c r="I230" s="684"/>
      <c r="J230" s="681" t="s">
        <v>158</v>
      </c>
      <c r="K230" s="682"/>
      <c r="L230" s="685">
        <f t="shared" si="10"/>
        <v>7</v>
      </c>
      <c r="M230" s="685">
        <f t="shared" si="11"/>
        <v>0</v>
      </c>
      <c r="N230" s="687"/>
      <c r="O230" s="687"/>
      <c r="P230" s="687"/>
      <c r="Q230" s="687"/>
      <c r="R230" s="687"/>
      <c r="S230" s="688"/>
      <c r="T230" s="686"/>
      <c r="U230" s="686"/>
      <c r="V230" s="686"/>
      <c r="W230" s="693"/>
      <c r="X230" s="689"/>
      <c r="Y230" s="685"/>
      <c r="Z230" s="685"/>
      <c r="AA230" s="685"/>
      <c r="AB230" s="685">
        <v>1</v>
      </c>
      <c r="AC230" s="685">
        <v>1</v>
      </c>
      <c r="AD230" s="689">
        <v>1</v>
      </c>
      <c r="AE230" s="689">
        <v>2</v>
      </c>
      <c r="AF230" s="689">
        <v>2</v>
      </c>
      <c r="AG230" s="689"/>
      <c r="AH230" s="712"/>
      <c r="AI230" s="690" t="s">
        <v>486</v>
      </c>
    </row>
    <row r="231" spans="1:35" s="235" customFormat="1" ht="55.35" customHeight="1" x14ac:dyDescent="0.2">
      <c r="A231" s="680" t="s">
        <v>758</v>
      </c>
      <c r="B231" s="680" t="s">
        <v>837</v>
      </c>
      <c r="C231" s="680" t="s">
        <v>743</v>
      </c>
      <c r="D231" s="682" t="s">
        <v>759</v>
      </c>
      <c r="E231" s="682" t="s">
        <v>760</v>
      </c>
      <c r="F231" s="681" t="s">
        <v>761</v>
      </c>
      <c r="G231" s="681" t="s">
        <v>122</v>
      </c>
      <c r="H231" s="683" t="s">
        <v>118</v>
      </c>
      <c r="I231" s="683"/>
      <c r="J231" s="683" t="s">
        <v>162</v>
      </c>
      <c r="K231" s="682"/>
      <c r="L231" s="685">
        <f t="shared" si="10"/>
        <v>4</v>
      </c>
      <c r="M231" s="685">
        <f t="shared" si="11"/>
        <v>0</v>
      </c>
      <c r="N231" s="691"/>
      <c r="O231" s="691"/>
      <c r="P231" s="691"/>
      <c r="Q231" s="691"/>
      <c r="R231" s="691">
        <v>4</v>
      </c>
      <c r="S231" s="692"/>
      <c r="T231" s="685"/>
      <c r="U231" s="685"/>
      <c r="V231" s="685"/>
      <c r="W231" s="693"/>
      <c r="X231" s="689"/>
      <c r="Y231" s="685"/>
      <c r="Z231" s="685"/>
      <c r="AA231" s="691"/>
      <c r="AB231" s="691"/>
      <c r="AC231" s="685"/>
      <c r="AD231" s="689"/>
      <c r="AE231" s="689"/>
      <c r="AF231" s="689"/>
      <c r="AG231" s="689"/>
      <c r="AH231" s="712"/>
      <c r="AI231" s="690" t="s">
        <v>486</v>
      </c>
    </row>
    <row r="232" spans="1:35" s="235" customFormat="1" ht="55.35" customHeight="1" x14ac:dyDescent="0.2">
      <c r="A232" s="426" t="s">
        <v>477</v>
      </c>
      <c r="B232" s="427" t="s">
        <v>838</v>
      </c>
      <c r="C232" s="427" t="s">
        <v>486</v>
      </c>
      <c r="D232" s="427" t="s">
        <v>480</v>
      </c>
      <c r="E232" s="428" t="s">
        <v>30</v>
      </c>
      <c r="F232" s="427"/>
      <c r="G232" s="427" t="s">
        <v>122</v>
      </c>
      <c r="H232" s="429" t="s">
        <v>118</v>
      </c>
      <c r="I232" s="429"/>
      <c r="J232" s="429"/>
      <c r="K232" s="430"/>
      <c r="L232" s="431">
        <f t="shared" si="10"/>
        <v>-8</v>
      </c>
      <c r="M232" s="431">
        <f t="shared" si="11"/>
        <v>0</v>
      </c>
      <c r="N232" s="436">
        <v>-8</v>
      </c>
      <c r="O232" s="435"/>
      <c r="P232" s="435"/>
      <c r="Q232" s="435"/>
      <c r="R232" s="435"/>
      <c r="S232" s="437"/>
      <c r="T232" s="431"/>
      <c r="U232" s="431"/>
      <c r="V232" s="431"/>
      <c r="W232" s="438"/>
      <c r="X232" s="436"/>
      <c r="Y232" s="431"/>
      <c r="Z232" s="431"/>
      <c r="AA232" s="435"/>
      <c r="AB232" s="435"/>
      <c r="AC232" s="431"/>
      <c r="AD232" s="436"/>
      <c r="AE232" s="436"/>
      <c r="AF232" s="436"/>
      <c r="AG232" s="436"/>
      <c r="AH232" s="712"/>
      <c r="AI232" s="439" t="s">
        <v>486</v>
      </c>
    </row>
    <row r="233" spans="1:35" s="235" customFormat="1" ht="55.35" customHeight="1" x14ac:dyDescent="0.2">
      <c r="A233" s="426" t="s">
        <v>609</v>
      </c>
      <c r="B233" s="427" t="s">
        <v>838</v>
      </c>
      <c r="C233" s="426" t="s">
        <v>841</v>
      </c>
      <c r="D233" s="426" t="s">
        <v>610</v>
      </c>
      <c r="E233" s="426" t="s">
        <v>611</v>
      </c>
      <c r="F233" s="426" t="s">
        <v>612</v>
      </c>
      <c r="G233" s="426" t="s">
        <v>122</v>
      </c>
      <c r="H233" s="432" t="s">
        <v>118</v>
      </c>
      <c r="I233" s="432"/>
      <c r="J233" s="432" t="s">
        <v>160</v>
      </c>
      <c r="K233" s="433"/>
      <c r="L233" s="434">
        <f t="shared" si="10"/>
        <v>5</v>
      </c>
      <c r="M233" s="434">
        <f t="shared" si="11"/>
        <v>0</v>
      </c>
      <c r="N233" s="440"/>
      <c r="O233" s="440"/>
      <c r="P233" s="440"/>
      <c r="Q233" s="440"/>
      <c r="R233" s="906">
        <v>5</v>
      </c>
      <c r="S233" s="441"/>
      <c r="T233" s="434"/>
      <c r="U233" s="434"/>
      <c r="V233" s="434"/>
      <c r="W233" s="442"/>
      <c r="X233" s="443"/>
      <c r="Y233" s="434"/>
      <c r="Z233" s="434"/>
      <c r="AA233" s="440"/>
      <c r="AB233" s="440"/>
      <c r="AC233" s="434"/>
      <c r="AD233" s="443"/>
      <c r="AE233" s="443"/>
      <c r="AF233" s="443"/>
      <c r="AG233" s="443"/>
      <c r="AH233" s="712"/>
      <c r="AI233" s="444" t="s">
        <v>486</v>
      </c>
    </row>
    <row r="234" spans="1:35" s="235" customFormat="1" ht="55.35" customHeight="1" x14ac:dyDescent="0.2">
      <c r="A234" s="427" t="s">
        <v>767</v>
      </c>
      <c r="B234" s="427" t="s">
        <v>838</v>
      </c>
      <c r="C234" s="427" t="s">
        <v>739</v>
      </c>
      <c r="D234" s="428" t="s">
        <v>768</v>
      </c>
      <c r="E234" s="428" t="s">
        <v>101</v>
      </c>
      <c r="F234" s="427"/>
      <c r="G234" s="427" t="s">
        <v>122</v>
      </c>
      <c r="H234" s="427" t="s">
        <v>118</v>
      </c>
      <c r="I234" s="427"/>
      <c r="J234" s="427"/>
      <c r="K234" s="430"/>
      <c r="L234" s="431">
        <f t="shared" si="10"/>
        <v>2</v>
      </c>
      <c r="M234" s="431">
        <f t="shared" si="11"/>
        <v>0</v>
      </c>
      <c r="N234" s="435"/>
      <c r="O234" s="435"/>
      <c r="P234" s="435"/>
      <c r="Q234" s="435">
        <v>2</v>
      </c>
      <c r="R234" s="440"/>
      <c r="S234" s="437"/>
      <c r="T234" s="431"/>
      <c r="U234" s="431"/>
      <c r="V234" s="431"/>
      <c r="W234" s="438"/>
      <c r="X234" s="436"/>
      <c r="Y234" s="431"/>
      <c r="Z234" s="431"/>
      <c r="AA234" s="431"/>
      <c r="AB234" s="445"/>
      <c r="AC234" s="431"/>
      <c r="AD234" s="436"/>
      <c r="AE234" s="436"/>
      <c r="AF234" s="436"/>
      <c r="AG234" s="436"/>
      <c r="AH234" s="712"/>
      <c r="AI234" s="439" t="s">
        <v>486</v>
      </c>
    </row>
    <row r="235" spans="1:35" s="235" customFormat="1" ht="55.35" customHeight="1" x14ac:dyDescent="0.2">
      <c r="A235" s="427" t="s">
        <v>584</v>
      </c>
      <c r="B235" s="427" t="s">
        <v>839</v>
      </c>
      <c r="C235" s="427" t="s">
        <v>739</v>
      </c>
      <c r="D235" s="428" t="s">
        <v>585</v>
      </c>
      <c r="E235" s="428" t="s">
        <v>586</v>
      </c>
      <c r="F235" s="427" t="s">
        <v>587</v>
      </c>
      <c r="G235" s="427" t="s">
        <v>122</v>
      </c>
      <c r="H235" s="427" t="s">
        <v>118</v>
      </c>
      <c r="I235" s="428"/>
      <c r="J235" s="427" t="s">
        <v>158</v>
      </c>
      <c r="K235" s="430"/>
      <c r="L235" s="431">
        <f t="shared" si="10"/>
        <v>4</v>
      </c>
      <c r="M235" s="431">
        <f t="shared" si="11"/>
        <v>0</v>
      </c>
      <c r="N235" s="435"/>
      <c r="O235" s="435"/>
      <c r="P235" s="435"/>
      <c r="Q235" s="435"/>
      <c r="R235" s="906">
        <v>4</v>
      </c>
      <c r="S235" s="437"/>
      <c r="T235" s="431"/>
      <c r="U235" s="431"/>
      <c r="V235" s="431"/>
      <c r="W235" s="438"/>
      <c r="X235" s="436"/>
      <c r="Y235" s="431"/>
      <c r="Z235" s="431"/>
      <c r="AA235" s="435"/>
      <c r="AB235" s="445"/>
      <c r="AC235" s="431"/>
      <c r="AD235" s="436"/>
      <c r="AE235" s="436"/>
      <c r="AF235" s="436"/>
      <c r="AG235" s="436"/>
      <c r="AH235" s="712"/>
      <c r="AI235" s="439" t="s">
        <v>486</v>
      </c>
    </row>
    <row r="236" spans="1:35" s="235" customFormat="1" ht="55.35" customHeight="1" x14ac:dyDescent="0.2">
      <c r="A236" s="427" t="s">
        <v>624</v>
      </c>
      <c r="B236" s="427" t="s">
        <v>840</v>
      </c>
      <c r="C236" s="427" t="s">
        <v>739</v>
      </c>
      <c r="D236" s="428" t="s">
        <v>153</v>
      </c>
      <c r="E236" s="428" t="s">
        <v>625</v>
      </c>
      <c r="F236" s="427" t="s">
        <v>626</v>
      </c>
      <c r="G236" s="427" t="s">
        <v>122</v>
      </c>
      <c r="H236" s="427" t="s">
        <v>118</v>
      </c>
      <c r="I236" s="428"/>
      <c r="J236" s="427" t="s">
        <v>160</v>
      </c>
      <c r="K236" s="430"/>
      <c r="L236" s="431">
        <f t="shared" si="10"/>
        <v>4</v>
      </c>
      <c r="M236" s="431">
        <f t="shared" si="11"/>
        <v>0</v>
      </c>
      <c r="N236" s="435"/>
      <c r="O236" s="435"/>
      <c r="P236" s="435"/>
      <c r="Q236" s="435"/>
      <c r="R236" s="906">
        <v>4</v>
      </c>
      <c r="S236" s="437"/>
      <c r="T236" s="431"/>
      <c r="U236" s="431"/>
      <c r="V236" s="431"/>
      <c r="W236" s="438"/>
      <c r="X236" s="436"/>
      <c r="Y236" s="431"/>
      <c r="Z236" s="431"/>
      <c r="AA236" s="435"/>
      <c r="AB236" s="445"/>
      <c r="AC236" s="431"/>
      <c r="AD236" s="436"/>
      <c r="AE236" s="436"/>
      <c r="AF236" s="436"/>
      <c r="AG236" s="436"/>
      <c r="AH236" s="712"/>
      <c r="AI236" s="439" t="s">
        <v>486</v>
      </c>
    </row>
    <row r="237" spans="1:35" s="235" customFormat="1" ht="55.35" customHeight="1" x14ac:dyDescent="0.2">
      <c r="A237" s="426" t="s">
        <v>516</v>
      </c>
      <c r="B237" s="427" t="s">
        <v>840</v>
      </c>
      <c r="C237" s="426" t="s">
        <v>486</v>
      </c>
      <c r="D237" s="446" t="s">
        <v>517</v>
      </c>
      <c r="E237" s="446" t="s">
        <v>199</v>
      </c>
      <c r="F237" s="426" t="s">
        <v>518</v>
      </c>
      <c r="G237" s="426" t="s">
        <v>122</v>
      </c>
      <c r="H237" s="432" t="s">
        <v>118</v>
      </c>
      <c r="I237" s="432"/>
      <c r="J237" s="432"/>
      <c r="K237" s="426"/>
      <c r="L237" s="434">
        <f t="shared" si="10"/>
        <v>17</v>
      </c>
      <c r="M237" s="434">
        <f t="shared" si="11"/>
        <v>0</v>
      </c>
      <c r="N237" s="440"/>
      <c r="O237" s="440">
        <v>17</v>
      </c>
      <c r="P237" s="440"/>
      <c r="Q237" s="440"/>
      <c r="R237" s="440"/>
      <c r="S237" s="441"/>
      <c r="T237" s="434"/>
      <c r="U237" s="434"/>
      <c r="V237" s="434"/>
      <c r="W237" s="442"/>
      <c r="X237" s="443"/>
      <c r="Y237" s="434"/>
      <c r="Z237" s="434"/>
      <c r="AA237" s="440"/>
      <c r="AB237" s="440"/>
      <c r="AC237" s="434"/>
      <c r="AD237" s="443"/>
      <c r="AE237" s="443"/>
      <c r="AF237" s="443"/>
      <c r="AG237" s="443"/>
      <c r="AH237" s="712"/>
      <c r="AI237" s="444" t="s">
        <v>486</v>
      </c>
    </row>
    <row r="238" spans="1:35" ht="12" customHeight="1" x14ac:dyDescent="0.2">
      <c r="A238" s="235"/>
      <c r="I238"/>
      <c r="J238" s="981" t="s">
        <v>978</v>
      </c>
      <c r="K238" s="348" t="s">
        <v>974</v>
      </c>
      <c r="L238" s="240">
        <f t="shared" si="10"/>
        <v>6950</v>
      </c>
      <c r="M238" s="240">
        <f t="shared" si="11"/>
        <v>1900</v>
      </c>
      <c r="N238" s="240">
        <f t="shared" ref="N238:AG238" si="12">SUM(N7:N8)</f>
        <v>213</v>
      </c>
      <c r="O238" s="240">
        <f t="shared" si="12"/>
        <v>156</v>
      </c>
      <c r="P238" s="240">
        <f t="shared" si="12"/>
        <v>297</v>
      </c>
      <c r="Q238" s="250">
        <f t="shared" si="12"/>
        <v>158</v>
      </c>
      <c r="R238" s="840">
        <f t="shared" si="12"/>
        <v>426</v>
      </c>
      <c r="S238" s="877">
        <f t="shared" si="12"/>
        <v>380</v>
      </c>
      <c r="T238" s="839">
        <f t="shared" si="12"/>
        <v>380</v>
      </c>
      <c r="U238" s="839">
        <f t="shared" si="12"/>
        <v>380</v>
      </c>
      <c r="V238" s="839">
        <f t="shared" si="12"/>
        <v>380</v>
      </c>
      <c r="W238" s="878">
        <f t="shared" si="12"/>
        <v>380</v>
      </c>
      <c r="X238" s="252">
        <f t="shared" si="12"/>
        <v>380</v>
      </c>
      <c r="Y238" s="240">
        <f t="shared" si="12"/>
        <v>380</v>
      </c>
      <c r="Z238" s="240">
        <f t="shared" si="12"/>
        <v>380</v>
      </c>
      <c r="AA238" s="240">
        <f t="shared" si="12"/>
        <v>380</v>
      </c>
      <c r="AB238" s="240">
        <f t="shared" si="12"/>
        <v>380</v>
      </c>
      <c r="AC238" s="240">
        <f t="shared" si="12"/>
        <v>380</v>
      </c>
      <c r="AD238" s="240">
        <f t="shared" si="12"/>
        <v>380</v>
      </c>
      <c r="AE238" s="240">
        <f t="shared" si="12"/>
        <v>380</v>
      </c>
      <c r="AF238" s="240">
        <f t="shared" si="12"/>
        <v>380</v>
      </c>
      <c r="AG238" s="240">
        <f t="shared" si="12"/>
        <v>380</v>
      </c>
      <c r="AI238"/>
    </row>
    <row r="239" spans="1:35" ht="12" customHeight="1" x14ac:dyDescent="0.2">
      <c r="A239" s="235"/>
      <c r="I239"/>
      <c r="J239" s="982"/>
      <c r="K239" s="348" t="s">
        <v>975</v>
      </c>
      <c r="L239" s="278">
        <f t="shared" si="10"/>
        <v>58565</v>
      </c>
      <c r="M239" s="240">
        <f t="shared" si="11"/>
        <v>11669</v>
      </c>
      <c r="N239" s="240">
        <f t="shared" ref="N239:AG239" si="13">SUM(N9:N198)</f>
        <v>3430</v>
      </c>
      <c r="O239" s="240">
        <f t="shared" si="13"/>
        <v>2175</v>
      </c>
      <c r="P239" s="240">
        <f t="shared" si="13"/>
        <v>2940</v>
      </c>
      <c r="Q239" s="250">
        <f t="shared" si="13"/>
        <v>1843</v>
      </c>
      <c r="R239" s="840">
        <f t="shared" si="13"/>
        <v>2699</v>
      </c>
      <c r="S239" s="877">
        <f t="shared" si="13"/>
        <v>1858</v>
      </c>
      <c r="T239" s="839">
        <f t="shared" si="13"/>
        <v>1740</v>
      </c>
      <c r="U239" s="839">
        <f t="shared" si="13"/>
        <v>2171</v>
      </c>
      <c r="V239" s="839">
        <f t="shared" si="13"/>
        <v>2244</v>
      </c>
      <c r="W239" s="878">
        <f t="shared" si="13"/>
        <v>3656</v>
      </c>
      <c r="X239" s="252">
        <f t="shared" si="13"/>
        <v>3944</v>
      </c>
      <c r="Y239" s="240">
        <f t="shared" si="13"/>
        <v>3689</v>
      </c>
      <c r="Z239" s="240">
        <f t="shared" si="13"/>
        <v>3073</v>
      </c>
      <c r="AA239" s="240">
        <f t="shared" si="13"/>
        <v>2911</v>
      </c>
      <c r="AB239" s="240">
        <f t="shared" si="13"/>
        <v>3906</v>
      </c>
      <c r="AC239" s="240">
        <f t="shared" si="13"/>
        <v>3597</v>
      </c>
      <c r="AD239" s="240">
        <f t="shared" si="13"/>
        <v>3425</v>
      </c>
      <c r="AE239" s="240">
        <f t="shared" si="13"/>
        <v>3434</v>
      </c>
      <c r="AF239" s="240">
        <f t="shared" si="13"/>
        <v>3453</v>
      </c>
      <c r="AG239" s="240">
        <f t="shared" si="13"/>
        <v>2377</v>
      </c>
      <c r="AI239"/>
    </row>
    <row r="240" spans="1:35" ht="12" customHeight="1" x14ac:dyDescent="0.2">
      <c r="A240" s="235"/>
      <c r="I240"/>
      <c r="J240" s="982"/>
      <c r="K240" s="348" t="s">
        <v>976</v>
      </c>
      <c r="L240" s="233">
        <f t="shared" si="10"/>
        <v>3864</v>
      </c>
      <c r="M240" s="233">
        <f t="shared" si="11"/>
        <v>2965</v>
      </c>
      <c r="N240" s="233">
        <f t="shared" ref="N240:AG240" si="14">SUM(N201:N237)</f>
        <v>198</v>
      </c>
      <c r="O240" s="233">
        <f t="shared" si="14"/>
        <v>17</v>
      </c>
      <c r="P240" s="233">
        <f t="shared" si="14"/>
        <v>3</v>
      </c>
      <c r="Q240" s="251">
        <f t="shared" si="14"/>
        <v>216</v>
      </c>
      <c r="R240" s="251">
        <f t="shared" si="14"/>
        <v>17</v>
      </c>
      <c r="S240" s="254">
        <f t="shared" si="14"/>
        <v>88</v>
      </c>
      <c r="T240" s="233">
        <f t="shared" si="14"/>
        <v>620</v>
      </c>
      <c r="U240" s="233">
        <f t="shared" si="14"/>
        <v>223</v>
      </c>
      <c r="V240" s="233">
        <f t="shared" si="14"/>
        <v>1234</v>
      </c>
      <c r="W240" s="258">
        <f t="shared" si="14"/>
        <v>800</v>
      </c>
      <c r="X240" s="253">
        <f t="shared" si="14"/>
        <v>441</v>
      </c>
      <c r="Y240" s="233">
        <f t="shared" si="14"/>
        <v>0</v>
      </c>
      <c r="Z240" s="233">
        <f t="shared" si="14"/>
        <v>0</v>
      </c>
      <c r="AA240" s="233">
        <f t="shared" si="14"/>
        <v>0</v>
      </c>
      <c r="AB240" s="233">
        <f t="shared" si="14"/>
        <v>1</v>
      </c>
      <c r="AC240" s="233">
        <f t="shared" si="14"/>
        <v>1</v>
      </c>
      <c r="AD240" s="233">
        <f t="shared" si="14"/>
        <v>1</v>
      </c>
      <c r="AE240" s="233">
        <f t="shared" si="14"/>
        <v>2</v>
      </c>
      <c r="AF240" s="233">
        <f t="shared" si="14"/>
        <v>2</v>
      </c>
      <c r="AG240" s="233">
        <f t="shared" si="14"/>
        <v>0</v>
      </c>
      <c r="AI240"/>
    </row>
    <row r="241" spans="1:35" ht="12" customHeight="1" x14ac:dyDescent="0.2">
      <c r="A241" s="235"/>
      <c r="I241"/>
      <c r="J241" s="982"/>
      <c r="K241" s="348" t="s">
        <v>977</v>
      </c>
      <c r="L241" s="233"/>
      <c r="M241" s="233"/>
      <c r="N241" s="233">
        <f>SUM(N242-4760)</f>
        <v>-919</v>
      </c>
      <c r="O241" s="233">
        <f>SUM(O242-4760)</f>
        <v>-2412</v>
      </c>
      <c r="P241" s="233">
        <f>SUM(P242-4760)</f>
        <v>-1520</v>
      </c>
      <c r="Q241" s="251">
        <f>SUM(Q242-4760)</f>
        <v>-2543</v>
      </c>
      <c r="R241" s="251">
        <f>SUM(R242-4760)</f>
        <v>-1618</v>
      </c>
      <c r="S241" s="254"/>
      <c r="T241" s="233"/>
      <c r="U241" s="233"/>
      <c r="V241" s="233"/>
      <c r="W241" s="258"/>
      <c r="X241" s="253"/>
      <c r="Y241" s="233"/>
      <c r="Z241" s="233"/>
      <c r="AA241" s="233"/>
      <c r="AB241" s="233"/>
      <c r="AC241" s="233"/>
      <c r="AD241" s="233"/>
      <c r="AE241" s="233"/>
      <c r="AF241" s="233"/>
      <c r="AG241" s="882"/>
      <c r="AI241"/>
    </row>
    <row r="242" spans="1:35" ht="12" customHeight="1" thickBot="1" x14ac:dyDescent="0.25">
      <c r="A242" s="235"/>
      <c r="I242"/>
      <c r="J242" s="983"/>
      <c r="K242" s="348" t="s">
        <v>167</v>
      </c>
      <c r="L242" s="348">
        <f>SUM(N242:AG242)</f>
        <v>69379</v>
      </c>
      <c r="M242" s="348">
        <f t="shared" si="11"/>
        <v>16534</v>
      </c>
      <c r="N242" s="348">
        <f t="shared" ref="N242:AG242" si="15">SUM(N7:N237)</f>
        <v>3841</v>
      </c>
      <c r="O242" s="348">
        <f t="shared" si="15"/>
        <v>2348</v>
      </c>
      <c r="P242" s="348">
        <f t="shared" si="15"/>
        <v>3240</v>
      </c>
      <c r="Q242" s="349">
        <f t="shared" si="15"/>
        <v>2217</v>
      </c>
      <c r="R242" s="841">
        <f t="shared" si="15"/>
        <v>3142</v>
      </c>
      <c r="S242" s="933">
        <f t="shared" si="15"/>
        <v>2326</v>
      </c>
      <c r="T242" s="348">
        <f t="shared" si="15"/>
        <v>2740</v>
      </c>
      <c r="U242" s="348">
        <f t="shared" si="15"/>
        <v>2774</v>
      </c>
      <c r="V242" s="348">
        <f t="shared" si="15"/>
        <v>3858</v>
      </c>
      <c r="W242" s="879">
        <f t="shared" si="15"/>
        <v>4836</v>
      </c>
      <c r="X242" s="350">
        <f t="shared" si="15"/>
        <v>4765</v>
      </c>
      <c r="Y242" s="348">
        <f t="shared" si="15"/>
        <v>4069</v>
      </c>
      <c r="Z242" s="348">
        <f t="shared" si="15"/>
        <v>3453</v>
      </c>
      <c r="AA242" s="348">
        <f t="shared" si="15"/>
        <v>3291</v>
      </c>
      <c r="AB242" s="348">
        <f t="shared" si="15"/>
        <v>4287</v>
      </c>
      <c r="AC242" s="348">
        <f t="shared" si="15"/>
        <v>3978</v>
      </c>
      <c r="AD242" s="348">
        <f t="shared" si="15"/>
        <v>3806</v>
      </c>
      <c r="AE242" s="348">
        <f t="shared" si="15"/>
        <v>3816</v>
      </c>
      <c r="AF242" s="348">
        <f t="shared" si="15"/>
        <v>3835</v>
      </c>
      <c r="AG242" s="348">
        <f t="shared" si="15"/>
        <v>2757</v>
      </c>
      <c r="AI242"/>
    </row>
    <row r="243" spans="1:35" ht="12" customHeight="1" x14ac:dyDescent="0.2">
      <c r="A243" s="235"/>
      <c r="I243"/>
      <c r="J243" s="984" t="s">
        <v>979</v>
      </c>
      <c r="K243" s="938" t="s">
        <v>974</v>
      </c>
      <c r="L243" s="279">
        <f t="shared" ref="L243:AG243" si="16">SUM(L7)</f>
        <v>6942</v>
      </c>
      <c r="M243" s="279">
        <f t="shared" si="16"/>
        <v>1900</v>
      </c>
      <c r="N243" s="279">
        <f t="shared" si="16"/>
        <v>209</v>
      </c>
      <c r="O243" s="279">
        <f t="shared" si="16"/>
        <v>153</v>
      </c>
      <c r="P243" s="279">
        <f t="shared" si="16"/>
        <v>297</v>
      </c>
      <c r="Q243" s="279">
        <f t="shared" si="16"/>
        <v>158</v>
      </c>
      <c r="R243" s="835">
        <f t="shared" si="16"/>
        <v>425</v>
      </c>
      <c r="S243" s="934">
        <f t="shared" si="16"/>
        <v>380</v>
      </c>
      <c r="T243" s="935">
        <f t="shared" si="16"/>
        <v>380</v>
      </c>
      <c r="U243" s="935">
        <f t="shared" si="16"/>
        <v>380</v>
      </c>
      <c r="V243" s="935">
        <f t="shared" si="16"/>
        <v>380</v>
      </c>
      <c r="W243" s="936">
        <f t="shared" si="16"/>
        <v>380</v>
      </c>
      <c r="X243" s="837">
        <f t="shared" si="16"/>
        <v>380</v>
      </c>
      <c r="Y243" s="279">
        <f t="shared" si="16"/>
        <v>380</v>
      </c>
      <c r="Z243" s="279">
        <f t="shared" si="16"/>
        <v>380</v>
      </c>
      <c r="AA243" s="279">
        <f t="shared" si="16"/>
        <v>380</v>
      </c>
      <c r="AB243" s="279">
        <f t="shared" si="16"/>
        <v>380</v>
      </c>
      <c r="AC243" s="279">
        <f t="shared" si="16"/>
        <v>380</v>
      </c>
      <c r="AD243" s="279">
        <f t="shared" si="16"/>
        <v>380</v>
      </c>
      <c r="AE243" s="279">
        <f t="shared" si="16"/>
        <v>380</v>
      </c>
      <c r="AF243" s="279">
        <f t="shared" si="16"/>
        <v>380</v>
      </c>
      <c r="AG243" s="279">
        <f t="shared" si="16"/>
        <v>380</v>
      </c>
      <c r="AI243"/>
    </row>
    <row r="244" spans="1:35" ht="12" customHeight="1" x14ac:dyDescent="0.2">
      <c r="A244" s="235"/>
      <c r="I244"/>
      <c r="J244" s="985"/>
      <c r="K244" s="938" t="s">
        <v>975</v>
      </c>
      <c r="L244" s="278">
        <f>SUM(N244:AG244)</f>
        <v>42421</v>
      </c>
      <c r="M244" s="278">
        <f t="shared" si="11"/>
        <v>7011</v>
      </c>
      <c r="N244" s="278">
        <f t="shared" ref="N244:AG244" si="17">SUM(N9:N73, N110:N198)</f>
        <v>2332</v>
      </c>
      <c r="O244" s="278">
        <f t="shared" si="17"/>
        <v>1662</v>
      </c>
      <c r="P244" s="278">
        <f t="shared" si="17"/>
        <v>2033</v>
      </c>
      <c r="Q244" s="278">
        <f t="shared" si="17"/>
        <v>374</v>
      </c>
      <c r="R244" s="836">
        <f t="shared" si="17"/>
        <v>2699</v>
      </c>
      <c r="S244" s="880">
        <f t="shared" si="17"/>
        <v>1209</v>
      </c>
      <c r="T244" s="278">
        <f t="shared" si="17"/>
        <v>1448</v>
      </c>
      <c r="U244" s="278">
        <f t="shared" si="17"/>
        <v>1294</v>
      </c>
      <c r="V244" s="278">
        <f t="shared" si="17"/>
        <v>1222</v>
      </c>
      <c r="W244" s="937">
        <f t="shared" si="17"/>
        <v>1838</v>
      </c>
      <c r="X244" s="838">
        <f t="shared" si="17"/>
        <v>2618</v>
      </c>
      <c r="Y244" s="278">
        <f t="shared" si="17"/>
        <v>2271</v>
      </c>
      <c r="Z244" s="278">
        <f t="shared" si="17"/>
        <v>2280</v>
      </c>
      <c r="AA244" s="278">
        <f t="shared" si="17"/>
        <v>2284</v>
      </c>
      <c r="AB244" s="278">
        <f t="shared" si="17"/>
        <v>2985</v>
      </c>
      <c r="AC244" s="278">
        <f t="shared" si="17"/>
        <v>3000</v>
      </c>
      <c r="AD244" s="278">
        <f t="shared" si="17"/>
        <v>2827</v>
      </c>
      <c r="AE244" s="278">
        <f t="shared" si="17"/>
        <v>2836</v>
      </c>
      <c r="AF244" s="278">
        <f t="shared" si="17"/>
        <v>2851</v>
      </c>
      <c r="AG244" s="278">
        <f t="shared" si="17"/>
        <v>2358</v>
      </c>
      <c r="AI244"/>
    </row>
    <row r="245" spans="1:35" ht="12" customHeight="1" x14ac:dyDescent="0.2">
      <c r="A245" s="235"/>
      <c r="I245"/>
      <c r="J245" s="985"/>
      <c r="K245" s="938" t="s">
        <v>976</v>
      </c>
      <c r="L245" s="278">
        <f>SUM(N245:AG245)</f>
        <v>1127</v>
      </c>
      <c r="M245" s="278">
        <f t="shared" si="11"/>
        <v>991</v>
      </c>
      <c r="N245" s="278">
        <f t="shared" ref="N245:AG245" si="18">SUM(N201:N204, N215:N237)</f>
        <v>-6</v>
      </c>
      <c r="O245" s="278">
        <f t="shared" si="18"/>
        <v>17</v>
      </c>
      <c r="P245" s="278">
        <f t="shared" si="18"/>
        <v>3</v>
      </c>
      <c r="Q245" s="278">
        <f t="shared" si="18"/>
        <v>6</v>
      </c>
      <c r="R245" s="836">
        <f t="shared" si="18"/>
        <v>17</v>
      </c>
      <c r="S245" s="880">
        <f t="shared" si="18"/>
        <v>15</v>
      </c>
      <c r="T245" s="278">
        <f t="shared" si="18"/>
        <v>334</v>
      </c>
      <c r="U245" s="278">
        <f t="shared" si="18"/>
        <v>40</v>
      </c>
      <c r="V245" s="278">
        <f t="shared" si="18"/>
        <v>255</v>
      </c>
      <c r="W245" s="937">
        <f t="shared" si="18"/>
        <v>347</v>
      </c>
      <c r="X245" s="838">
        <f t="shared" si="18"/>
        <v>92</v>
      </c>
      <c r="Y245" s="278">
        <f t="shared" si="18"/>
        <v>0</v>
      </c>
      <c r="Z245" s="278">
        <f t="shared" si="18"/>
        <v>0</v>
      </c>
      <c r="AA245" s="278">
        <f t="shared" si="18"/>
        <v>0</v>
      </c>
      <c r="AB245" s="278">
        <f t="shared" si="18"/>
        <v>1</v>
      </c>
      <c r="AC245" s="278">
        <f t="shared" si="18"/>
        <v>1</v>
      </c>
      <c r="AD245" s="278">
        <f t="shared" si="18"/>
        <v>1</v>
      </c>
      <c r="AE245" s="278">
        <f t="shared" si="18"/>
        <v>2</v>
      </c>
      <c r="AF245" s="278">
        <f t="shared" si="18"/>
        <v>2</v>
      </c>
      <c r="AG245" s="278">
        <f t="shared" si="18"/>
        <v>0</v>
      </c>
      <c r="AI245"/>
    </row>
    <row r="246" spans="1:35" ht="12" customHeight="1" x14ac:dyDescent="0.2">
      <c r="A246" s="235"/>
      <c r="I246"/>
      <c r="J246" s="985"/>
      <c r="K246" s="938" t="s">
        <v>977</v>
      </c>
      <c r="L246" s="233"/>
      <c r="M246" s="233"/>
      <c r="N246" s="233">
        <f>SUM(N247-3280)</f>
        <v>-745</v>
      </c>
      <c r="O246" s="233">
        <f>SUM(O247-3280)</f>
        <v>-1448</v>
      </c>
      <c r="P246" s="251">
        <f>SUM(P247-3280)</f>
        <v>-947</v>
      </c>
      <c r="Q246" s="251">
        <f>SUM(Q247-3280)</f>
        <v>-2742</v>
      </c>
      <c r="R246" s="251">
        <f>SUM(R247-3280)</f>
        <v>-139</v>
      </c>
      <c r="S246" s="254"/>
      <c r="T246" s="233"/>
      <c r="U246" s="233"/>
      <c r="V246" s="233"/>
      <c r="W246" s="258"/>
      <c r="X246" s="253"/>
      <c r="Y246" s="233"/>
      <c r="Z246" s="233"/>
      <c r="AA246" s="233"/>
      <c r="AB246" s="233"/>
      <c r="AC246" s="233"/>
      <c r="AD246" s="233"/>
      <c r="AE246" s="233"/>
      <c r="AF246" s="233"/>
      <c r="AG246" s="882"/>
      <c r="AI246"/>
    </row>
    <row r="247" spans="1:35" ht="12" customHeight="1" thickBot="1" x14ac:dyDescent="0.25">
      <c r="A247" s="235"/>
      <c r="I247"/>
      <c r="J247" s="985"/>
      <c r="K247" s="938" t="s">
        <v>167</v>
      </c>
      <c r="L247" s="938">
        <f>SUM(N247:AG247)</f>
        <v>50490</v>
      </c>
      <c r="M247" s="938">
        <f t="shared" si="11"/>
        <v>9902</v>
      </c>
      <c r="N247" s="938">
        <f t="shared" ref="N247:AG247" si="19">SUM(N243:N245)</f>
        <v>2535</v>
      </c>
      <c r="O247" s="938">
        <f t="shared" si="19"/>
        <v>1832</v>
      </c>
      <c r="P247" s="938">
        <f t="shared" si="19"/>
        <v>2333</v>
      </c>
      <c r="Q247" s="939">
        <f t="shared" si="19"/>
        <v>538</v>
      </c>
      <c r="R247" s="940">
        <f t="shared" si="19"/>
        <v>3141</v>
      </c>
      <c r="S247" s="957">
        <f t="shared" si="19"/>
        <v>1604</v>
      </c>
      <c r="T247" s="938">
        <f t="shared" si="19"/>
        <v>2162</v>
      </c>
      <c r="U247" s="938">
        <f t="shared" si="19"/>
        <v>1714</v>
      </c>
      <c r="V247" s="938">
        <f t="shared" si="19"/>
        <v>1857</v>
      </c>
      <c r="W247" s="958">
        <f t="shared" si="19"/>
        <v>2565</v>
      </c>
      <c r="X247" s="941">
        <f t="shared" si="19"/>
        <v>3090</v>
      </c>
      <c r="Y247" s="938">
        <f t="shared" si="19"/>
        <v>2651</v>
      </c>
      <c r="Z247" s="938">
        <f t="shared" si="19"/>
        <v>2660</v>
      </c>
      <c r="AA247" s="938">
        <f t="shared" si="19"/>
        <v>2664</v>
      </c>
      <c r="AB247" s="938">
        <f t="shared" si="19"/>
        <v>3366</v>
      </c>
      <c r="AC247" s="938">
        <f t="shared" si="19"/>
        <v>3381</v>
      </c>
      <c r="AD247" s="938">
        <f t="shared" si="19"/>
        <v>3208</v>
      </c>
      <c r="AE247" s="938">
        <f t="shared" si="19"/>
        <v>3218</v>
      </c>
      <c r="AF247" s="938">
        <f t="shared" si="19"/>
        <v>3233</v>
      </c>
      <c r="AG247" s="938">
        <f t="shared" si="19"/>
        <v>2738</v>
      </c>
      <c r="AI247"/>
    </row>
    <row r="248" spans="1:35" ht="12" customHeight="1" x14ac:dyDescent="0.2">
      <c r="I248"/>
      <c r="J248" s="986" t="s">
        <v>980</v>
      </c>
      <c r="K248" s="955" t="s">
        <v>974</v>
      </c>
      <c r="L248" s="279">
        <f t="shared" ref="L248:AG248" si="20">SUM(L8)</f>
        <v>8</v>
      </c>
      <c r="M248" s="279">
        <f t="shared" si="20"/>
        <v>0</v>
      </c>
      <c r="N248" s="279">
        <f t="shared" si="20"/>
        <v>4</v>
      </c>
      <c r="O248" s="279">
        <f t="shared" si="20"/>
        <v>3</v>
      </c>
      <c r="P248" s="279">
        <f t="shared" si="20"/>
        <v>0</v>
      </c>
      <c r="Q248" s="279">
        <f t="shared" si="20"/>
        <v>0</v>
      </c>
      <c r="R248" s="835">
        <f t="shared" si="20"/>
        <v>1</v>
      </c>
      <c r="S248" s="934">
        <f t="shared" si="20"/>
        <v>0</v>
      </c>
      <c r="T248" s="935">
        <f t="shared" si="20"/>
        <v>0</v>
      </c>
      <c r="U248" s="935">
        <f t="shared" si="20"/>
        <v>0</v>
      </c>
      <c r="V248" s="935">
        <f t="shared" si="20"/>
        <v>0</v>
      </c>
      <c r="W248" s="936">
        <f t="shared" si="20"/>
        <v>0</v>
      </c>
      <c r="X248" s="837">
        <f t="shared" si="20"/>
        <v>0</v>
      </c>
      <c r="Y248" s="279">
        <f t="shared" si="20"/>
        <v>0</v>
      </c>
      <c r="Z248" s="279">
        <f t="shared" si="20"/>
        <v>0</v>
      </c>
      <c r="AA248" s="279">
        <f t="shared" si="20"/>
        <v>0</v>
      </c>
      <c r="AB248" s="279">
        <f t="shared" si="20"/>
        <v>0</v>
      </c>
      <c r="AC248" s="279">
        <f t="shared" si="20"/>
        <v>0</v>
      </c>
      <c r="AD248" s="279">
        <f t="shared" si="20"/>
        <v>0</v>
      </c>
      <c r="AE248" s="279">
        <f t="shared" si="20"/>
        <v>0</v>
      </c>
      <c r="AF248" s="279">
        <f t="shared" si="20"/>
        <v>0</v>
      </c>
      <c r="AG248" s="279">
        <f t="shared" si="20"/>
        <v>0</v>
      </c>
      <c r="AI248"/>
    </row>
    <row r="249" spans="1:35" ht="12" customHeight="1" x14ac:dyDescent="0.2">
      <c r="I249"/>
      <c r="J249" s="987"/>
      <c r="K249" s="955" t="s">
        <v>975</v>
      </c>
      <c r="L249" s="278">
        <f t="shared" ref="L249:AG249" si="21">SUM(L74:L109)</f>
        <v>16144</v>
      </c>
      <c r="M249" s="278">
        <f t="shared" si="21"/>
        <v>4658</v>
      </c>
      <c r="N249" s="278">
        <f t="shared" si="21"/>
        <v>1098</v>
      </c>
      <c r="O249" s="278">
        <f t="shared" si="21"/>
        <v>513</v>
      </c>
      <c r="P249" s="278">
        <f t="shared" si="21"/>
        <v>907</v>
      </c>
      <c r="Q249" s="278">
        <f t="shared" si="21"/>
        <v>1469</v>
      </c>
      <c r="R249" s="836">
        <f t="shared" si="21"/>
        <v>0</v>
      </c>
      <c r="S249" s="880">
        <f t="shared" si="21"/>
        <v>649</v>
      </c>
      <c r="T249" s="278">
        <f t="shared" si="21"/>
        <v>292</v>
      </c>
      <c r="U249" s="278">
        <f t="shared" si="21"/>
        <v>877</v>
      </c>
      <c r="V249" s="278">
        <f t="shared" si="21"/>
        <v>1022</v>
      </c>
      <c r="W249" s="937">
        <f t="shared" si="21"/>
        <v>1818</v>
      </c>
      <c r="X249" s="838">
        <f t="shared" si="21"/>
        <v>1326</v>
      </c>
      <c r="Y249" s="278">
        <f t="shared" si="21"/>
        <v>1418</v>
      </c>
      <c r="Z249" s="278">
        <f t="shared" si="21"/>
        <v>793</v>
      </c>
      <c r="AA249" s="278">
        <f t="shared" si="21"/>
        <v>627</v>
      </c>
      <c r="AB249" s="278">
        <f t="shared" si="21"/>
        <v>921</v>
      </c>
      <c r="AC249" s="278">
        <f t="shared" si="21"/>
        <v>597</v>
      </c>
      <c r="AD249" s="278">
        <f t="shared" si="21"/>
        <v>598</v>
      </c>
      <c r="AE249" s="278">
        <f t="shared" si="21"/>
        <v>598</v>
      </c>
      <c r="AF249" s="278">
        <f t="shared" si="21"/>
        <v>602</v>
      </c>
      <c r="AG249" s="278">
        <f t="shared" si="21"/>
        <v>19</v>
      </c>
      <c r="AI249"/>
    </row>
    <row r="250" spans="1:35" ht="12" customHeight="1" x14ac:dyDescent="0.2">
      <c r="I250"/>
      <c r="J250" s="987"/>
      <c r="K250" s="955" t="s">
        <v>976</v>
      </c>
      <c r="L250" s="278">
        <f t="shared" ref="L250:AG250" si="22">SUM(L205:L214)</f>
        <v>2737</v>
      </c>
      <c r="M250" s="278">
        <f t="shared" si="22"/>
        <v>1974</v>
      </c>
      <c r="N250" s="278">
        <f t="shared" si="22"/>
        <v>204</v>
      </c>
      <c r="O250" s="278">
        <f t="shared" si="22"/>
        <v>0</v>
      </c>
      <c r="P250" s="278">
        <f t="shared" si="22"/>
        <v>0</v>
      </c>
      <c r="Q250" s="278">
        <f t="shared" si="22"/>
        <v>210</v>
      </c>
      <c r="R250" s="836">
        <f t="shared" si="22"/>
        <v>0</v>
      </c>
      <c r="S250" s="880">
        <f t="shared" si="22"/>
        <v>73</v>
      </c>
      <c r="T250" s="278">
        <f t="shared" si="22"/>
        <v>286</v>
      </c>
      <c r="U250" s="278">
        <f t="shared" si="22"/>
        <v>183</v>
      </c>
      <c r="V250" s="278">
        <f t="shared" si="22"/>
        <v>979</v>
      </c>
      <c r="W250" s="937">
        <f t="shared" si="22"/>
        <v>453</v>
      </c>
      <c r="X250" s="838">
        <f t="shared" si="22"/>
        <v>349</v>
      </c>
      <c r="Y250" s="278">
        <f t="shared" si="22"/>
        <v>0</v>
      </c>
      <c r="Z250" s="278">
        <f t="shared" si="22"/>
        <v>0</v>
      </c>
      <c r="AA250" s="278">
        <f t="shared" si="22"/>
        <v>0</v>
      </c>
      <c r="AB250" s="278">
        <f t="shared" si="22"/>
        <v>0</v>
      </c>
      <c r="AC250" s="278">
        <f t="shared" si="22"/>
        <v>0</v>
      </c>
      <c r="AD250" s="278">
        <f t="shared" si="22"/>
        <v>0</v>
      </c>
      <c r="AE250" s="278">
        <f t="shared" si="22"/>
        <v>0</v>
      </c>
      <c r="AF250" s="278">
        <f t="shared" si="22"/>
        <v>0</v>
      </c>
      <c r="AG250" s="278">
        <f t="shared" si="22"/>
        <v>0</v>
      </c>
      <c r="AI250"/>
    </row>
    <row r="251" spans="1:35" ht="12" customHeight="1" x14ac:dyDescent="0.2">
      <c r="I251"/>
      <c r="J251" s="987"/>
      <c r="K251" s="955" t="s">
        <v>977</v>
      </c>
      <c r="L251" s="950"/>
      <c r="M251" s="950"/>
      <c r="N251" s="950">
        <f>SUM(N252-1480)</f>
        <v>-174</v>
      </c>
      <c r="O251" s="950">
        <f t="shared" ref="O251:R251" si="23">SUM(O252-1480)</f>
        <v>-964</v>
      </c>
      <c r="P251" s="950">
        <f t="shared" si="23"/>
        <v>-573</v>
      </c>
      <c r="Q251" s="950">
        <f t="shared" si="23"/>
        <v>199</v>
      </c>
      <c r="R251" s="951">
        <f t="shared" si="23"/>
        <v>-1479</v>
      </c>
      <c r="S251" s="952"/>
      <c r="T251" s="950"/>
      <c r="U251" s="950"/>
      <c r="V251" s="950"/>
      <c r="W251" s="953"/>
      <c r="X251" s="954"/>
      <c r="Y251" s="950"/>
      <c r="Z251" s="950"/>
      <c r="AA251" s="950"/>
      <c r="AB251" s="950"/>
      <c r="AC251" s="950"/>
      <c r="AD251" s="950"/>
      <c r="AE251" s="950"/>
      <c r="AF251" s="950"/>
      <c r="AG251" s="950"/>
      <c r="AI251"/>
    </row>
    <row r="252" spans="1:35" ht="12" customHeight="1" thickBot="1" x14ac:dyDescent="0.25">
      <c r="I252"/>
      <c r="J252" s="988"/>
      <c r="K252" s="955" t="s">
        <v>167</v>
      </c>
      <c r="L252" s="955">
        <f>SUM(L248:L250)</f>
        <v>18889</v>
      </c>
      <c r="M252" s="955">
        <f t="shared" ref="M252:AG252" si="24">SUM(M248:M250)</f>
        <v>6632</v>
      </c>
      <c r="N252" s="955">
        <f t="shared" si="24"/>
        <v>1306</v>
      </c>
      <c r="O252" s="955">
        <f t="shared" si="24"/>
        <v>516</v>
      </c>
      <c r="P252" s="955">
        <f t="shared" si="24"/>
        <v>907</v>
      </c>
      <c r="Q252" s="955">
        <f t="shared" si="24"/>
        <v>1679</v>
      </c>
      <c r="R252" s="947">
        <f t="shared" si="24"/>
        <v>1</v>
      </c>
      <c r="S252" s="948">
        <f t="shared" si="24"/>
        <v>722</v>
      </c>
      <c r="T252" s="949">
        <f t="shared" si="24"/>
        <v>578</v>
      </c>
      <c r="U252" s="949">
        <f t="shared" si="24"/>
        <v>1060</v>
      </c>
      <c r="V252" s="949">
        <f t="shared" si="24"/>
        <v>2001</v>
      </c>
      <c r="W252" s="959">
        <f t="shared" si="24"/>
        <v>2271</v>
      </c>
      <c r="X252" s="956">
        <f t="shared" si="24"/>
        <v>1675</v>
      </c>
      <c r="Y252" s="955">
        <f t="shared" si="24"/>
        <v>1418</v>
      </c>
      <c r="Z252" s="955">
        <f t="shared" si="24"/>
        <v>793</v>
      </c>
      <c r="AA252" s="955">
        <f t="shared" si="24"/>
        <v>627</v>
      </c>
      <c r="AB252" s="955">
        <f t="shared" si="24"/>
        <v>921</v>
      </c>
      <c r="AC252" s="955">
        <f t="shared" si="24"/>
        <v>597</v>
      </c>
      <c r="AD252" s="955">
        <f t="shared" si="24"/>
        <v>598</v>
      </c>
      <c r="AE252" s="955">
        <f t="shared" si="24"/>
        <v>598</v>
      </c>
      <c r="AF252" s="955">
        <f t="shared" si="24"/>
        <v>602</v>
      </c>
      <c r="AG252" s="955">
        <f t="shared" si="24"/>
        <v>19</v>
      </c>
      <c r="AI252"/>
    </row>
    <row r="253" spans="1:35" ht="12.75" customHeight="1" x14ac:dyDescent="0.2">
      <c r="N253" s="257"/>
      <c r="O253" s="257"/>
      <c r="P253" s="257"/>
      <c r="Q253" s="257"/>
      <c r="R253" s="257"/>
      <c r="S253" s="257"/>
      <c r="T253" s="257"/>
      <c r="U253" s="257"/>
      <c r="V253" s="257"/>
      <c r="W253" s="257"/>
      <c r="X253" s="257"/>
      <c r="Y253" s="257"/>
      <c r="Z253" s="257"/>
      <c r="AA253" s="257"/>
      <c r="AB253" s="257"/>
      <c r="AC253" s="257"/>
      <c r="AH253" s="369"/>
    </row>
    <row r="254" spans="1:35" ht="12.75" customHeight="1" x14ac:dyDescent="0.2"/>
    <row r="255" spans="1:35" ht="12.75" customHeight="1" x14ac:dyDescent="0.2">
      <c r="N255" s="257"/>
      <c r="O255" s="257"/>
      <c r="P255" s="257"/>
      <c r="Q255" s="257"/>
      <c r="R255" s="257"/>
    </row>
    <row r="256" spans="1:35" ht="12.75" customHeight="1" x14ac:dyDescent="0.2"/>
    <row r="257" spans="9:10" ht="12.75" customHeight="1" x14ac:dyDescent="0.2">
      <c r="I257"/>
      <c r="J257"/>
    </row>
    <row r="258" spans="9:10" ht="12.75" customHeight="1" x14ac:dyDescent="0.2">
      <c r="I258"/>
      <c r="J258"/>
    </row>
    <row r="259" spans="9:10" ht="12.75" customHeight="1" x14ac:dyDescent="0.2">
      <c r="I259"/>
      <c r="J259"/>
    </row>
    <row r="260" spans="9:10" ht="12.75" customHeight="1" x14ac:dyDescent="0.2">
      <c r="I260"/>
      <c r="J260"/>
    </row>
    <row r="261" spans="9:10" ht="12.75" customHeight="1" x14ac:dyDescent="0.2">
      <c r="I261"/>
      <c r="J261"/>
    </row>
    <row r="262" spans="9:10" ht="12.6" customHeight="1" x14ac:dyDescent="0.2">
      <c r="I262"/>
      <c r="J262"/>
    </row>
    <row r="263" spans="9:10" ht="12.6" customHeight="1" x14ac:dyDescent="0.2">
      <c r="I263"/>
      <c r="J263"/>
    </row>
    <row r="264" spans="9:10" ht="12.6" customHeight="1" x14ac:dyDescent="0.2">
      <c r="I264"/>
      <c r="J264"/>
    </row>
    <row r="265" spans="9:10" x14ac:dyDescent="0.2">
      <c r="I265"/>
      <c r="J265"/>
    </row>
    <row r="266" spans="9:10" x14ac:dyDescent="0.2">
      <c r="I266"/>
      <c r="J266"/>
    </row>
  </sheetData>
  <autoFilter ref="A6:AI247" xr:uid="{00000000-0009-0000-0000-000002000000}"/>
  <mergeCells count="16">
    <mergeCell ref="AC1:AG1"/>
    <mergeCell ref="J238:J242"/>
    <mergeCell ref="J243:J247"/>
    <mergeCell ref="J248:J252"/>
    <mergeCell ref="A4:E4"/>
    <mergeCell ref="R5:V5"/>
    <mergeCell ref="W5:AA5"/>
    <mergeCell ref="AB5:AF5"/>
    <mergeCell ref="R4:AF4"/>
    <mergeCell ref="N4:Q5"/>
    <mergeCell ref="N1:R1"/>
    <mergeCell ref="S1:W1"/>
    <mergeCell ref="N2:AA2"/>
    <mergeCell ref="X1:AB1"/>
    <mergeCell ref="N3:W3"/>
    <mergeCell ref="X3:AA3"/>
  </mergeCells>
  <pageMargins left="0.7" right="0.7" top="0.75" bottom="0.75" header="0.3" footer="0.3"/>
  <pageSetup paperSize="8" scale="28" fitToHeight="0" orientation="portrait" r:id="rId1"/>
  <ignoredErrors>
    <ignoredError sqref="J74 J96" twoDigitTextYear="1"/>
    <ignoredError sqref="M100 L154:L155" formulaRange="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Lists!$A$2:$A$15</xm:f>
          </x14:formula1>
          <xm:sqref>H7:H237</xm:sqref>
        </x14:dataValidation>
        <x14:dataValidation type="list" allowBlank="1" showInputMessage="1" showErrorMessage="1" xr:uid="{00000000-0002-0000-0200-000001000000}">
          <x14:formula1>
            <xm:f>Lists!$C$1:$C$7</xm:f>
          </x14:formula1>
          <xm:sqref>G7:G237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8" tint="0.59999389629810485"/>
  </sheetPr>
  <dimension ref="A1:J20"/>
  <sheetViews>
    <sheetView zoomScale="85" zoomScaleNormal="90" workbookViewId="0">
      <selection activeCell="H10" sqref="H10"/>
    </sheetView>
  </sheetViews>
  <sheetFormatPr defaultRowHeight="12.75" x14ac:dyDescent="0.2"/>
  <cols>
    <col min="1" max="1" width="30.5703125" customWidth="1"/>
    <col min="2" max="7" width="12.140625" style="243" customWidth="1"/>
    <col min="8" max="8" width="54.140625" bestFit="1" customWidth="1"/>
  </cols>
  <sheetData>
    <row r="1" spans="1:10" x14ac:dyDescent="0.2">
      <c r="A1" s="1004" t="s">
        <v>701</v>
      </c>
      <c r="B1" s="998" t="s">
        <v>699</v>
      </c>
      <c r="C1" s="999"/>
      <c r="D1" s="1000"/>
      <c r="E1" s="1001" t="s">
        <v>700</v>
      </c>
      <c r="F1" s="1002"/>
      <c r="G1" s="1003"/>
      <c r="H1" s="1004" t="s">
        <v>698</v>
      </c>
    </row>
    <row r="2" spans="1:10" ht="13.35" customHeight="1" x14ac:dyDescent="0.2">
      <c r="A2" s="1005"/>
      <c r="B2" s="245" t="s">
        <v>685</v>
      </c>
      <c r="C2" s="245" t="s">
        <v>686</v>
      </c>
      <c r="D2" s="245" t="s">
        <v>687</v>
      </c>
      <c r="E2" s="244" t="s">
        <v>685</v>
      </c>
      <c r="F2" s="244" t="s">
        <v>686</v>
      </c>
      <c r="G2" s="244" t="s">
        <v>687</v>
      </c>
      <c r="H2" s="1005"/>
    </row>
    <row r="3" spans="1:10" x14ac:dyDescent="0.2">
      <c r="A3" s="927" t="s">
        <v>407</v>
      </c>
      <c r="B3" s="246">
        <v>800</v>
      </c>
      <c r="C3" s="246">
        <v>1000</v>
      </c>
      <c r="D3" s="246">
        <v>1000</v>
      </c>
      <c r="E3" s="247">
        <v>800</v>
      </c>
      <c r="F3" s="247">
        <v>1000</v>
      </c>
      <c r="G3" s="247">
        <v>1000</v>
      </c>
      <c r="H3" s="248" t="s">
        <v>692</v>
      </c>
    </row>
    <row r="4" spans="1:10" x14ac:dyDescent="0.2">
      <c r="A4" s="927" t="s">
        <v>689</v>
      </c>
      <c r="B4" s="246">
        <v>200</v>
      </c>
      <c r="C4" s="246">
        <v>1000</v>
      </c>
      <c r="D4" s="246">
        <v>1000</v>
      </c>
      <c r="E4" s="247"/>
      <c r="F4" s="247">
        <v>788</v>
      </c>
      <c r="G4" s="247">
        <v>985</v>
      </c>
      <c r="H4" s="249" t="s">
        <v>971</v>
      </c>
      <c r="J4" s="241"/>
    </row>
    <row r="5" spans="1:10" x14ac:dyDescent="0.2">
      <c r="A5" s="927" t="s">
        <v>379</v>
      </c>
      <c r="B5" s="246">
        <v>125</v>
      </c>
      <c r="C5" s="246">
        <v>746</v>
      </c>
      <c r="D5" s="246">
        <v>776</v>
      </c>
      <c r="E5" s="247">
        <v>125</v>
      </c>
      <c r="F5" s="247">
        <v>616</v>
      </c>
      <c r="G5" s="247">
        <v>464</v>
      </c>
      <c r="H5" s="249" t="s">
        <v>972</v>
      </c>
    </row>
    <row r="6" spans="1:10" x14ac:dyDescent="0.2">
      <c r="A6" s="927" t="s">
        <v>679</v>
      </c>
      <c r="B6" s="246"/>
      <c r="C6" s="246">
        <v>178</v>
      </c>
      <c r="D6" s="246">
        <v>45</v>
      </c>
      <c r="E6" s="247"/>
      <c r="F6" s="247">
        <v>110</v>
      </c>
      <c r="G6" s="247">
        <v>28</v>
      </c>
      <c r="H6" s="248" t="s">
        <v>688</v>
      </c>
    </row>
    <row r="7" spans="1:10" x14ac:dyDescent="0.2">
      <c r="A7" s="927" t="s">
        <v>694</v>
      </c>
      <c r="B7" s="246">
        <v>590</v>
      </c>
      <c r="C7" s="246">
        <v>222</v>
      </c>
      <c r="D7" s="246">
        <v>19</v>
      </c>
      <c r="E7" s="247">
        <v>590</v>
      </c>
      <c r="F7" s="247">
        <v>196</v>
      </c>
      <c r="G7" s="247">
        <v>12</v>
      </c>
      <c r="H7" s="248" t="s">
        <v>695</v>
      </c>
    </row>
    <row r="8" spans="1:10" x14ac:dyDescent="0.2">
      <c r="A8" s="927" t="s">
        <v>691</v>
      </c>
      <c r="B8" s="246"/>
      <c r="C8" s="246">
        <v>541</v>
      </c>
      <c r="D8" s="246">
        <v>136</v>
      </c>
      <c r="E8" s="247">
        <v>143</v>
      </c>
      <c r="F8" s="247">
        <v>432</v>
      </c>
      <c r="G8" s="247"/>
      <c r="H8" s="248" t="s">
        <v>770</v>
      </c>
    </row>
    <row r="9" spans="1:10" x14ac:dyDescent="0.2">
      <c r="A9" s="927" t="s">
        <v>696</v>
      </c>
      <c r="B9" s="246"/>
      <c r="C9" s="246"/>
      <c r="D9" s="246">
        <v>644</v>
      </c>
      <c r="E9" s="247"/>
      <c r="F9" s="247"/>
      <c r="G9" s="247"/>
      <c r="H9" s="248" t="s">
        <v>697</v>
      </c>
      <c r="I9" t="s">
        <v>675</v>
      </c>
    </row>
    <row r="10" spans="1:10" x14ac:dyDescent="0.2">
      <c r="A10" s="927" t="s">
        <v>676</v>
      </c>
      <c r="B10" s="246"/>
      <c r="C10" s="246">
        <v>224</v>
      </c>
      <c r="D10" s="246">
        <v>659</v>
      </c>
      <c r="E10" s="247"/>
      <c r="F10" s="247">
        <v>184</v>
      </c>
      <c r="G10" s="247">
        <v>650</v>
      </c>
      <c r="H10" s="249" t="s">
        <v>973</v>
      </c>
    </row>
    <row r="11" spans="1:10" x14ac:dyDescent="0.2">
      <c r="B11" s="243">
        <f t="shared" ref="B11:G11" si="0">SUM(B3:B10)</f>
        <v>1715</v>
      </c>
      <c r="C11" s="243">
        <f t="shared" si="0"/>
        <v>3911</v>
      </c>
      <c r="D11" s="243">
        <f t="shared" si="0"/>
        <v>4279</v>
      </c>
      <c r="E11" s="243">
        <f t="shared" si="0"/>
        <v>1658</v>
      </c>
      <c r="F11" s="243">
        <f t="shared" si="0"/>
        <v>3326</v>
      </c>
      <c r="G11" s="243">
        <f t="shared" si="0"/>
        <v>3139</v>
      </c>
    </row>
    <row r="12" spans="1:10" x14ac:dyDescent="0.2">
      <c r="E12" s="243">
        <f>SUM(B11-E11)</f>
        <v>57</v>
      </c>
      <c r="F12" s="243">
        <f t="shared" ref="F12:G12" si="1">SUM(C11-F11)</f>
        <v>585</v>
      </c>
      <c r="G12" s="243">
        <f t="shared" si="1"/>
        <v>1140</v>
      </c>
    </row>
    <row r="14" spans="1:10" ht="13.5" thickBot="1" x14ac:dyDescent="0.25">
      <c r="E14" s="929" t="s">
        <v>167</v>
      </c>
    </row>
    <row r="15" spans="1:10" x14ac:dyDescent="0.2">
      <c r="A15" t="s">
        <v>961</v>
      </c>
      <c r="B15" s="243">
        <v>14840</v>
      </c>
      <c r="C15" s="243">
        <v>20414</v>
      </c>
      <c r="D15" s="243">
        <v>19722</v>
      </c>
      <c r="E15" s="930">
        <f>SUM(B15:D15)</f>
        <v>54976</v>
      </c>
    </row>
    <row r="16" spans="1:10" ht="13.5" thickBot="1" x14ac:dyDescent="0.25">
      <c r="A16" s="241" t="s">
        <v>969</v>
      </c>
      <c r="B16" s="243">
        <f>SUM(B15-E12)</f>
        <v>14783</v>
      </c>
      <c r="C16" s="243">
        <f t="shared" ref="C16:D16" si="2">SUM(C15-F12)</f>
        <v>19829</v>
      </c>
      <c r="D16" s="243">
        <f t="shared" si="2"/>
        <v>18582</v>
      </c>
      <c r="E16" s="931">
        <f>SUM(B16:D16)</f>
        <v>53194</v>
      </c>
    </row>
    <row r="17" spans="1:4" x14ac:dyDescent="0.2">
      <c r="A17" t="s">
        <v>960</v>
      </c>
      <c r="B17" s="942">
        <f>SUM(B16/5)</f>
        <v>2956.6</v>
      </c>
      <c r="C17" s="943">
        <f>SUM(C16/5)</f>
        <v>3965.8</v>
      </c>
      <c r="D17" s="944">
        <f t="shared" ref="D17" si="3">SUM(D16/5)</f>
        <v>3716.4</v>
      </c>
    </row>
    <row r="18" spans="1:4" x14ac:dyDescent="0.2">
      <c r="B18" s="932">
        <f>SUM(2957*5)</f>
        <v>14785</v>
      </c>
      <c r="C18" s="932">
        <f>SUM(3966*5)</f>
        <v>19830</v>
      </c>
      <c r="D18" s="932">
        <f>SUM(3716*5)</f>
        <v>18580</v>
      </c>
    </row>
    <row r="20" spans="1:4" x14ac:dyDescent="0.2">
      <c r="B20" s="817"/>
      <c r="C20" s="817"/>
      <c r="D20" s="817"/>
    </row>
  </sheetData>
  <mergeCells count="4">
    <mergeCell ref="B1:D1"/>
    <mergeCell ref="E1:G1"/>
    <mergeCell ref="A1:A2"/>
    <mergeCell ref="H1: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filterMode="1">
    <pageSetUpPr fitToPage="1"/>
  </sheetPr>
  <dimension ref="A1:BZ233"/>
  <sheetViews>
    <sheetView zoomScale="85" zoomScaleNormal="85" workbookViewId="0">
      <pane xSplit="1" ySplit="9" topLeftCell="B44" activePane="bottomRight" state="frozen"/>
      <selection activeCell="N152" sqref="N152:T154"/>
      <selection pane="topRight" activeCell="N152" sqref="N152:T154"/>
      <selection pane="bottomLeft" activeCell="N152" sqref="N152:T154"/>
      <selection pane="bottomRight" activeCell="H203" sqref="H203"/>
    </sheetView>
  </sheetViews>
  <sheetFormatPr defaultColWidth="11.42578125" defaultRowHeight="12.75" x14ac:dyDescent="0.2"/>
  <cols>
    <col min="1" max="1" width="44.5703125" style="12" customWidth="1"/>
    <col min="2" max="2" width="9.42578125" style="2" customWidth="1"/>
    <col min="3" max="3" width="6.42578125" style="2" bestFit="1" customWidth="1"/>
    <col min="4" max="4" width="7.140625" style="2" bestFit="1" customWidth="1"/>
    <col min="5" max="7" width="7.140625" style="2" customWidth="1"/>
    <col min="8" max="8" width="16.5703125" style="12" customWidth="1"/>
    <col min="9" max="10" width="11.42578125" style="2" customWidth="1"/>
    <col min="11" max="11" width="7.140625" style="2" bestFit="1" customWidth="1"/>
    <col min="12" max="12" width="43.5703125" style="2" customWidth="1"/>
    <col min="13" max="13" width="6" style="2" bestFit="1" customWidth="1"/>
    <col min="14" max="14" width="6.5703125" style="2" bestFit="1" customWidth="1"/>
    <col min="15" max="15" width="6" style="2" bestFit="1" customWidth="1"/>
    <col min="16" max="17" width="7.140625" style="2" bestFit="1" customWidth="1"/>
    <col min="18" max="20" width="6.42578125" style="2" bestFit="1" customWidth="1"/>
    <col min="21" max="21" width="5.5703125" style="2" bestFit="1" customWidth="1"/>
    <col min="22" max="25" width="6" style="2" bestFit="1" customWidth="1"/>
    <col min="26" max="26" width="7.140625" style="2" bestFit="1" customWidth="1"/>
    <col min="27" max="27" width="8.140625" style="2" customWidth="1"/>
    <col min="28" max="28" width="11.42578125" style="2" customWidth="1"/>
    <col min="29" max="33" width="7" style="2" bestFit="1" customWidth="1"/>
    <col min="34" max="35" width="8.5703125" style="2" customWidth="1"/>
    <col min="36" max="16384" width="11.42578125" style="2"/>
  </cols>
  <sheetData>
    <row r="1" spans="1:17" ht="202.5" x14ac:dyDescent="0.3">
      <c r="A1" s="19" t="s">
        <v>363</v>
      </c>
      <c r="B1" s="20"/>
      <c r="C1" s="20"/>
      <c r="D1" s="20"/>
      <c r="E1" s="20"/>
      <c r="F1" s="71"/>
      <c r="G1" s="71"/>
      <c r="H1" s="60"/>
      <c r="I1" s="14"/>
      <c r="J1" s="103"/>
    </row>
    <row r="2" spans="1:17" x14ac:dyDescent="0.2">
      <c r="A2" s="21"/>
      <c r="B2" s="11"/>
      <c r="C2" s="11"/>
      <c r="D2" s="11"/>
      <c r="E2" s="11"/>
      <c r="F2" s="72"/>
      <c r="G2" s="72"/>
      <c r="H2" s="59"/>
      <c r="I2" s="14"/>
      <c r="J2" s="103"/>
      <c r="L2" s="94"/>
      <c r="M2" s="86"/>
      <c r="N2" s="86"/>
      <c r="O2" s="86"/>
      <c r="P2" s="86"/>
      <c r="Q2" s="86"/>
    </row>
    <row r="3" spans="1:17" ht="25.5" x14ac:dyDescent="0.2">
      <c r="A3" s="21"/>
      <c r="B3" s="11"/>
      <c r="C3" s="11" t="s">
        <v>151</v>
      </c>
      <c r="D3" s="11" t="s">
        <v>152</v>
      </c>
      <c r="E3" s="11" t="s">
        <v>154</v>
      </c>
      <c r="F3" s="70" t="s">
        <v>156</v>
      </c>
      <c r="G3" s="181" t="s">
        <v>158</v>
      </c>
      <c r="H3" s="59" t="s">
        <v>213</v>
      </c>
      <c r="I3" s="14"/>
      <c r="J3" s="103"/>
      <c r="L3" s="92"/>
      <c r="M3" s="87"/>
      <c r="N3" s="87"/>
      <c r="O3" s="87"/>
      <c r="P3" s="87"/>
      <c r="Q3" s="87"/>
    </row>
    <row r="4" spans="1:17" x14ac:dyDescent="0.2">
      <c r="A4" s="21"/>
      <c r="B4" s="11" t="s">
        <v>79</v>
      </c>
      <c r="C4" s="11">
        <v>1</v>
      </c>
      <c r="D4" s="11">
        <v>2</v>
      </c>
      <c r="E4" s="11">
        <v>3</v>
      </c>
      <c r="F4" s="11">
        <v>4</v>
      </c>
      <c r="G4" s="11">
        <v>5</v>
      </c>
      <c r="H4" s="59"/>
      <c r="I4" s="14"/>
      <c r="J4" s="103"/>
      <c r="L4" s="94"/>
      <c r="M4" s="88"/>
      <c r="N4" s="89"/>
      <c r="O4" s="89"/>
      <c r="P4" s="89"/>
      <c r="Q4" s="89"/>
    </row>
    <row r="5" spans="1:17" x14ac:dyDescent="0.2">
      <c r="A5" s="22"/>
      <c r="F5" s="73"/>
      <c r="G5" s="73"/>
      <c r="H5" s="61"/>
      <c r="I5" s="16"/>
      <c r="J5" s="103"/>
      <c r="L5" s="93"/>
      <c r="M5" s="89"/>
      <c r="N5" s="88"/>
      <c r="O5" s="89"/>
      <c r="P5" s="89"/>
      <c r="Q5" s="89"/>
    </row>
    <row r="6" spans="1:17" x14ac:dyDescent="0.2">
      <c r="A6" s="21" t="s">
        <v>376</v>
      </c>
      <c r="F6" s="73"/>
      <c r="G6" s="73"/>
      <c r="H6" s="61"/>
      <c r="I6" s="16"/>
      <c r="J6" s="103"/>
      <c r="L6" s="95"/>
      <c r="M6" s="89"/>
      <c r="N6" s="88"/>
      <c r="O6" s="89"/>
      <c r="P6" s="91"/>
      <c r="Q6" s="91"/>
    </row>
    <row r="7" spans="1:17" ht="25.5" x14ac:dyDescent="0.2">
      <c r="A7" s="23" t="s">
        <v>309</v>
      </c>
      <c r="B7" s="2">
        <f>SUBTOTAL(9,C7:G7)</f>
        <v>455</v>
      </c>
      <c r="C7" s="3">
        <v>91</v>
      </c>
      <c r="D7" s="3">
        <v>91</v>
      </c>
      <c r="E7" s="3">
        <v>91</v>
      </c>
      <c r="F7" s="3">
        <v>91</v>
      </c>
      <c r="G7" s="182">
        <v>91</v>
      </c>
      <c r="H7" s="61"/>
      <c r="I7" s="14"/>
      <c r="J7" s="103"/>
      <c r="L7" s="93"/>
      <c r="M7" s="90"/>
      <c r="N7" s="90"/>
      <c r="O7" s="90"/>
      <c r="P7" s="90"/>
      <c r="Q7" s="90"/>
    </row>
    <row r="8" spans="1:17" x14ac:dyDescent="0.2">
      <c r="A8" s="23"/>
      <c r="F8" s="73"/>
      <c r="G8" s="73"/>
      <c r="H8" s="61"/>
      <c r="I8" s="14"/>
      <c r="J8" s="103"/>
      <c r="L8" s="93"/>
      <c r="M8" s="90"/>
      <c r="N8" s="90"/>
      <c r="O8" s="90"/>
      <c r="P8" s="90"/>
      <c r="Q8" s="90"/>
    </row>
    <row r="9" spans="1:17" x14ac:dyDescent="0.2">
      <c r="A9" s="21" t="s">
        <v>81</v>
      </c>
      <c r="F9" s="73"/>
      <c r="G9" s="73"/>
      <c r="H9" s="61"/>
      <c r="I9" s="14"/>
      <c r="J9" s="103"/>
      <c r="L9" s="92"/>
      <c r="M9" s="91"/>
      <c r="N9" s="91"/>
      <c r="O9" s="91"/>
      <c r="P9" s="91"/>
      <c r="Q9" s="91"/>
    </row>
    <row r="10" spans="1:17" ht="25.5" x14ac:dyDescent="0.2">
      <c r="A10" s="108" t="s">
        <v>344</v>
      </c>
      <c r="B10" s="191">
        <f>SUBTOTAL(9,C10:G10)</f>
        <v>89</v>
      </c>
      <c r="C10" s="191">
        <v>89</v>
      </c>
      <c r="D10" s="191">
        <v>0</v>
      </c>
      <c r="E10" s="191">
        <v>0</v>
      </c>
      <c r="F10" s="192">
        <v>0</v>
      </c>
      <c r="G10" s="192">
        <v>0</v>
      </c>
      <c r="H10" s="61" t="s">
        <v>115</v>
      </c>
      <c r="I10" s="14"/>
      <c r="J10" s="103"/>
      <c r="L10" s="96"/>
      <c r="M10" s="91"/>
      <c r="O10" s="91"/>
      <c r="P10" s="91"/>
      <c r="Q10" s="91"/>
    </row>
    <row r="11" spans="1:17" ht="14.25" x14ac:dyDescent="0.2">
      <c r="A11" s="108" t="s">
        <v>335</v>
      </c>
      <c r="B11" s="191">
        <f>SUBTOTAL(9,C11:G11)</f>
        <v>573</v>
      </c>
      <c r="C11" s="193">
        <v>0</v>
      </c>
      <c r="D11" s="196">
        <v>319</v>
      </c>
      <c r="E11" s="196">
        <v>94</v>
      </c>
      <c r="F11" s="196">
        <v>89</v>
      </c>
      <c r="G11" s="196">
        <v>71</v>
      </c>
      <c r="H11" s="61" t="s">
        <v>115</v>
      </c>
      <c r="I11" s="14"/>
      <c r="J11" s="103"/>
      <c r="L11" s="97"/>
      <c r="M11" s="91"/>
      <c r="N11" s="91"/>
      <c r="O11" s="91"/>
      <c r="Q11" s="91"/>
    </row>
    <row r="12" spans="1:17" ht="14.25" hidden="1" x14ac:dyDescent="0.2">
      <c r="A12" s="84" t="s">
        <v>107</v>
      </c>
      <c r="B12" s="42">
        <f>SUBTOTAL(9,C12:F12)</f>
        <v>0</v>
      </c>
      <c r="C12" s="43">
        <v>8</v>
      </c>
      <c r="D12" s="43">
        <v>0</v>
      </c>
      <c r="E12" s="43">
        <v>0</v>
      </c>
      <c r="F12" s="74">
        <v>0</v>
      </c>
      <c r="G12" s="74"/>
      <c r="H12" s="61" t="s">
        <v>115</v>
      </c>
      <c r="I12" s="14"/>
      <c r="L12" s="96"/>
      <c r="M12" s="91"/>
      <c r="N12" s="91"/>
      <c r="O12" s="91"/>
      <c r="P12" s="91"/>
    </row>
    <row r="13" spans="1:17" ht="14.25" x14ac:dyDescent="0.2">
      <c r="A13" s="108" t="s">
        <v>39</v>
      </c>
      <c r="B13" s="191">
        <f>SUBTOTAL(9,C13:G13)</f>
        <v>249</v>
      </c>
      <c r="C13" s="193">
        <v>0</v>
      </c>
      <c r="D13" s="193">
        <v>0</v>
      </c>
      <c r="E13" s="193">
        <v>0</v>
      </c>
      <c r="F13" s="194">
        <v>124</v>
      </c>
      <c r="G13" s="194">
        <v>125</v>
      </c>
      <c r="H13" s="61" t="s">
        <v>115</v>
      </c>
      <c r="I13" s="14"/>
      <c r="J13" s="103"/>
      <c r="L13" s="96"/>
      <c r="M13" s="90"/>
      <c r="N13" s="90"/>
      <c r="O13" s="90"/>
      <c r="P13" s="90"/>
      <c r="Q13" s="87"/>
    </row>
    <row r="14" spans="1:17" ht="25.5" x14ac:dyDescent="0.2">
      <c r="A14" s="108" t="s">
        <v>245</v>
      </c>
      <c r="B14" s="191">
        <f>SUBTOTAL(9,C14:G14)</f>
        <v>460</v>
      </c>
      <c r="C14" s="191">
        <v>0</v>
      </c>
      <c r="D14" s="191">
        <v>0</v>
      </c>
      <c r="E14" s="191">
        <v>130</v>
      </c>
      <c r="F14" s="192">
        <v>230</v>
      </c>
      <c r="G14" s="192">
        <v>100</v>
      </c>
      <c r="H14" s="61" t="s">
        <v>115</v>
      </c>
      <c r="I14" s="14"/>
      <c r="J14" s="103"/>
      <c r="L14" s="92"/>
      <c r="M14" s="95"/>
      <c r="N14" s="95"/>
      <c r="O14" s="95"/>
      <c r="P14" s="95"/>
      <c r="Q14" s="95"/>
    </row>
    <row r="15" spans="1:17" ht="25.5" x14ac:dyDescent="0.2">
      <c r="A15" s="108" t="s">
        <v>215</v>
      </c>
      <c r="B15" s="191">
        <f>SUBTOTAL(9,C15:G15)</f>
        <v>163</v>
      </c>
      <c r="C15" s="191">
        <v>0</v>
      </c>
      <c r="D15" s="191">
        <v>60</v>
      </c>
      <c r="E15" s="191">
        <v>75</v>
      </c>
      <c r="F15" s="192">
        <v>14</v>
      </c>
      <c r="G15" s="192">
        <v>14</v>
      </c>
      <c r="H15" s="61" t="s">
        <v>115</v>
      </c>
      <c r="I15" s="14"/>
      <c r="J15" s="103"/>
      <c r="L15" s="95"/>
      <c r="M15" s="87"/>
      <c r="N15" s="87"/>
      <c r="O15" s="87"/>
      <c r="P15" s="87"/>
      <c r="Q15" s="87"/>
    </row>
    <row r="16" spans="1:17" customFormat="1" hidden="1" x14ac:dyDescent="0.2">
      <c r="A16" s="23" t="s">
        <v>20</v>
      </c>
      <c r="B16" s="2">
        <v>0</v>
      </c>
      <c r="C16" s="2"/>
      <c r="D16" s="2"/>
      <c r="E16" s="2"/>
      <c r="F16" s="73"/>
      <c r="G16" s="73"/>
      <c r="H16" s="24" t="s">
        <v>115</v>
      </c>
      <c r="L16" s="30" t="s">
        <v>40</v>
      </c>
      <c r="M16" s="67"/>
      <c r="N16" s="67"/>
      <c r="O16" s="67"/>
      <c r="P16" s="67"/>
      <c r="Q16" s="67"/>
    </row>
    <row r="17" spans="1:18" customFormat="1" ht="25.5" hidden="1" x14ac:dyDescent="0.2">
      <c r="A17" s="23" t="s">
        <v>25</v>
      </c>
      <c r="B17" s="2">
        <v>0</v>
      </c>
      <c r="C17" s="2"/>
      <c r="D17" s="2"/>
      <c r="E17" s="2"/>
      <c r="F17" s="73"/>
      <c r="G17" s="73"/>
      <c r="H17" s="24" t="s">
        <v>114</v>
      </c>
      <c r="L17" s="29" t="s">
        <v>310</v>
      </c>
      <c r="N17">
        <v>165</v>
      </c>
      <c r="O17">
        <v>216</v>
      </c>
    </row>
    <row r="18" spans="1:18" ht="25.5" x14ac:dyDescent="0.2">
      <c r="A18" s="108" t="s">
        <v>246</v>
      </c>
      <c r="B18" s="170">
        <f>SUBTOTAL(9,C18:G18)</f>
        <v>8</v>
      </c>
      <c r="C18" s="152">
        <v>0</v>
      </c>
      <c r="D18" s="152">
        <v>2</v>
      </c>
      <c r="E18" s="152">
        <v>3</v>
      </c>
      <c r="F18" s="153">
        <v>3</v>
      </c>
      <c r="G18" s="153">
        <v>0</v>
      </c>
      <c r="H18" s="61" t="s">
        <v>114</v>
      </c>
      <c r="I18" s="14"/>
      <c r="J18" s="103"/>
      <c r="L18" s="94"/>
    </row>
    <row r="19" spans="1:18" ht="25.5" x14ac:dyDescent="0.2">
      <c r="A19" s="108" t="s">
        <v>247</v>
      </c>
      <c r="B19" s="170">
        <f>SUBTOTAL(9,C19:G19)</f>
        <v>36</v>
      </c>
      <c r="C19" s="150">
        <v>0</v>
      </c>
      <c r="D19" s="154">
        <v>18</v>
      </c>
      <c r="E19" s="154">
        <v>18</v>
      </c>
      <c r="F19" s="155">
        <v>0</v>
      </c>
      <c r="G19" s="155">
        <v>0</v>
      </c>
      <c r="H19" s="61" t="s">
        <v>114</v>
      </c>
      <c r="I19" s="14"/>
      <c r="J19" s="103"/>
      <c r="L19" s="93"/>
    </row>
    <row r="20" spans="1:18" customFormat="1" hidden="1" x14ac:dyDescent="0.2">
      <c r="A20" s="23" t="s">
        <v>10</v>
      </c>
      <c r="B20" s="2">
        <v>0</v>
      </c>
      <c r="C20" s="2"/>
      <c r="D20" s="2"/>
      <c r="E20" s="2"/>
      <c r="F20" s="73"/>
      <c r="G20" s="73"/>
      <c r="H20" s="24" t="s">
        <v>114</v>
      </c>
      <c r="L20" s="29" t="s">
        <v>198</v>
      </c>
      <c r="N20" s="2">
        <v>53</v>
      </c>
      <c r="O20" s="2"/>
      <c r="P20" s="2"/>
      <c r="Q20" s="2"/>
      <c r="R20" s="2"/>
    </row>
    <row r="21" spans="1:18" ht="25.5" x14ac:dyDescent="0.2">
      <c r="A21" s="108" t="s">
        <v>248</v>
      </c>
      <c r="B21" s="170">
        <f>SUBTOTAL(9,C21:G21)</f>
        <v>34</v>
      </c>
      <c r="C21" s="152">
        <v>8</v>
      </c>
      <c r="D21" s="152">
        <v>9</v>
      </c>
      <c r="E21" s="152">
        <v>8</v>
      </c>
      <c r="F21" s="153">
        <v>9</v>
      </c>
      <c r="G21" s="153">
        <v>0</v>
      </c>
      <c r="H21" s="61" t="s">
        <v>114</v>
      </c>
      <c r="I21" s="115"/>
      <c r="J21" s="207"/>
      <c r="K21" s="25"/>
      <c r="L21" s="94"/>
    </row>
    <row r="22" spans="1:18" ht="25.5" hidden="1" x14ac:dyDescent="0.2">
      <c r="A22" s="108" t="s">
        <v>242</v>
      </c>
      <c r="B22" s="170">
        <f>SUBTOTAL(9,C22:F22)</f>
        <v>0</v>
      </c>
      <c r="C22" s="150">
        <v>0</v>
      </c>
      <c r="D22" s="150">
        <v>0</v>
      </c>
      <c r="E22" s="150">
        <v>0</v>
      </c>
      <c r="F22" s="151">
        <v>0</v>
      </c>
      <c r="G22" s="151">
        <v>0</v>
      </c>
      <c r="H22" s="114" t="s">
        <v>114</v>
      </c>
      <c r="L22" s="94"/>
    </row>
    <row r="23" spans="1:18" ht="25.5" hidden="1" x14ac:dyDescent="0.2">
      <c r="A23" s="108" t="s">
        <v>243</v>
      </c>
      <c r="B23" s="170">
        <f>SUBTOTAL(9,C23:F23)</f>
        <v>0</v>
      </c>
      <c r="C23" s="152">
        <v>0</v>
      </c>
      <c r="D23" s="152">
        <v>0</v>
      </c>
      <c r="E23" s="152">
        <v>0</v>
      </c>
      <c r="F23" s="153">
        <v>0</v>
      </c>
      <c r="G23" s="153">
        <v>0</v>
      </c>
      <c r="H23" s="114" t="s">
        <v>114</v>
      </c>
      <c r="L23" s="92"/>
    </row>
    <row r="24" spans="1:18" ht="25.5" x14ac:dyDescent="0.2">
      <c r="A24" s="108" t="s">
        <v>128</v>
      </c>
      <c r="B24" s="170">
        <f>SUBTOTAL(9,C24:G24)</f>
        <v>349</v>
      </c>
      <c r="C24" s="152">
        <v>0</v>
      </c>
      <c r="D24" s="152">
        <v>0</v>
      </c>
      <c r="E24" s="152">
        <v>349</v>
      </c>
      <c r="F24" s="153">
        <v>0</v>
      </c>
      <c r="G24" s="153">
        <v>0</v>
      </c>
      <c r="H24" s="114" t="s">
        <v>114</v>
      </c>
      <c r="J24" s="103"/>
      <c r="L24" s="94"/>
    </row>
    <row r="25" spans="1:18" ht="30" customHeight="1" x14ac:dyDescent="0.2">
      <c r="A25" s="108" t="s">
        <v>340</v>
      </c>
      <c r="B25" s="170">
        <f>SUBTOTAL(9,C25:G25)</f>
        <v>381</v>
      </c>
      <c r="C25" s="150">
        <v>165</v>
      </c>
      <c r="D25" s="154">
        <v>216</v>
      </c>
      <c r="E25" s="150">
        <v>0</v>
      </c>
      <c r="F25" s="151">
        <v>0</v>
      </c>
      <c r="G25" s="151">
        <v>0</v>
      </c>
      <c r="H25" s="114" t="s">
        <v>114</v>
      </c>
      <c r="J25" s="103"/>
      <c r="L25" s="98"/>
    </row>
    <row r="26" spans="1:18" customFormat="1" ht="15" hidden="1" customHeight="1" x14ac:dyDescent="0.2">
      <c r="A26" s="23" t="s">
        <v>259</v>
      </c>
      <c r="B26" s="2">
        <v>0</v>
      </c>
      <c r="C26" s="2"/>
      <c r="D26" s="2"/>
      <c r="E26" s="2"/>
      <c r="F26" s="73"/>
      <c r="G26" s="73"/>
      <c r="H26" s="24" t="s">
        <v>114</v>
      </c>
      <c r="L26" s="65" t="s">
        <v>331</v>
      </c>
      <c r="P26">
        <v>3</v>
      </c>
      <c r="Q26">
        <v>4</v>
      </c>
    </row>
    <row r="27" spans="1:18" customFormat="1" ht="20.25" hidden="1" customHeight="1" x14ac:dyDescent="0.2">
      <c r="A27" s="23" t="s">
        <v>257</v>
      </c>
      <c r="B27" s="2">
        <v>0</v>
      </c>
      <c r="C27" s="2"/>
      <c r="D27" s="2"/>
      <c r="E27" s="2"/>
      <c r="F27" s="73"/>
      <c r="G27" s="73"/>
      <c r="H27" s="24" t="s">
        <v>114</v>
      </c>
      <c r="L27" s="38" t="s">
        <v>85</v>
      </c>
      <c r="P27">
        <v>5</v>
      </c>
      <c r="Q27">
        <v>6</v>
      </c>
    </row>
    <row r="28" spans="1:18" customFormat="1" ht="19.5" hidden="1" customHeight="1" x14ac:dyDescent="0.2">
      <c r="A28" s="23" t="s">
        <v>6</v>
      </c>
      <c r="B28" s="2">
        <v>0</v>
      </c>
      <c r="C28" s="2"/>
      <c r="D28" s="2"/>
      <c r="E28" s="2"/>
      <c r="F28" s="73"/>
      <c r="G28" s="73"/>
      <c r="H28" s="24" t="s">
        <v>114</v>
      </c>
      <c r="L28" s="39" t="s">
        <v>263</v>
      </c>
    </row>
    <row r="29" spans="1:18" customFormat="1" ht="36.75" hidden="1" customHeight="1" x14ac:dyDescent="0.2">
      <c r="A29" s="23" t="s">
        <v>5</v>
      </c>
      <c r="B29" s="2">
        <v>0</v>
      </c>
      <c r="C29" s="2"/>
      <c r="D29" s="2"/>
      <c r="E29" s="2"/>
      <c r="F29" s="73"/>
      <c r="G29" s="73"/>
      <c r="H29" s="24" t="s">
        <v>114</v>
      </c>
      <c r="L29" s="39" t="s">
        <v>51</v>
      </c>
    </row>
    <row r="30" spans="1:18" customFormat="1" ht="25.5" x14ac:dyDescent="0.2">
      <c r="A30" s="108" t="s">
        <v>100</v>
      </c>
      <c r="B30" s="170">
        <f>SUBTOTAL(9,C30:G30)</f>
        <v>360</v>
      </c>
      <c r="C30" s="150">
        <v>0</v>
      </c>
      <c r="D30" s="150">
        <v>180</v>
      </c>
      <c r="E30" s="150">
        <v>180</v>
      </c>
      <c r="F30" s="151">
        <v>0</v>
      </c>
      <c r="G30" s="151">
        <v>0</v>
      </c>
      <c r="H30" s="114" t="s">
        <v>114</v>
      </c>
      <c r="I30" s="103"/>
      <c r="J30" s="103"/>
      <c r="K30" s="2"/>
      <c r="L30" s="96"/>
    </row>
    <row r="31" spans="1:18" customFormat="1" ht="25.5" x14ac:dyDescent="0.2">
      <c r="A31" s="108" t="s">
        <v>244</v>
      </c>
      <c r="B31" s="170">
        <f>SUBTOTAL(9,C31:G31)</f>
        <v>161</v>
      </c>
      <c r="C31" s="150">
        <v>0</v>
      </c>
      <c r="D31" s="150">
        <v>50</v>
      </c>
      <c r="E31" s="150">
        <v>50</v>
      </c>
      <c r="F31" s="151">
        <v>61</v>
      </c>
      <c r="G31" s="151">
        <v>0</v>
      </c>
      <c r="H31" s="114" t="s">
        <v>114</v>
      </c>
      <c r="I31" s="2"/>
      <c r="J31" s="103"/>
      <c r="K31" s="2"/>
      <c r="L31" s="92"/>
    </row>
    <row r="32" spans="1:18" customFormat="1" ht="25.5" hidden="1" x14ac:dyDescent="0.2">
      <c r="A32" s="108" t="s">
        <v>311</v>
      </c>
      <c r="B32" s="170">
        <f>SUBTOTAL(9,C32:F32)</f>
        <v>0</v>
      </c>
      <c r="C32" s="150">
        <v>0</v>
      </c>
      <c r="D32" s="150">
        <v>0</v>
      </c>
      <c r="E32" s="150">
        <v>0</v>
      </c>
      <c r="F32" s="151">
        <v>0</v>
      </c>
      <c r="G32" s="151">
        <v>0</v>
      </c>
      <c r="H32" s="114" t="s">
        <v>114</v>
      </c>
      <c r="I32" s="2"/>
      <c r="J32" s="2"/>
      <c r="K32" s="2"/>
      <c r="L32" s="92"/>
    </row>
    <row r="33" spans="1:12" customFormat="1" ht="25.5" x14ac:dyDescent="0.2">
      <c r="A33" s="108" t="s">
        <v>312</v>
      </c>
      <c r="B33" s="170">
        <f>SUBTOTAL(9,C33:G33)</f>
        <v>8</v>
      </c>
      <c r="C33" s="152">
        <v>4</v>
      </c>
      <c r="D33" s="152">
        <v>4</v>
      </c>
      <c r="E33" s="152">
        <v>0</v>
      </c>
      <c r="F33" s="153">
        <v>0</v>
      </c>
      <c r="G33" s="153">
        <v>0</v>
      </c>
      <c r="H33" s="114" t="s">
        <v>114</v>
      </c>
      <c r="I33" s="2"/>
      <c r="J33" s="103"/>
      <c r="K33" s="2"/>
      <c r="L33" s="92"/>
    </row>
    <row r="34" spans="1:12" customFormat="1" ht="25.5" x14ac:dyDescent="0.2">
      <c r="A34" s="108" t="s">
        <v>126</v>
      </c>
      <c r="B34" s="170">
        <f>SUBTOTAL(9,C34:G34)</f>
        <v>336</v>
      </c>
      <c r="C34" s="152">
        <v>0</v>
      </c>
      <c r="D34" s="154">
        <v>210</v>
      </c>
      <c r="E34" s="154">
        <v>126</v>
      </c>
      <c r="F34" s="155">
        <v>0</v>
      </c>
      <c r="G34" s="155">
        <v>0</v>
      </c>
      <c r="H34" s="114" t="s">
        <v>114</v>
      </c>
      <c r="I34" s="2"/>
      <c r="J34" s="103"/>
      <c r="K34" s="2"/>
      <c r="L34" s="94"/>
    </row>
    <row r="35" spans="1:12" customFormat="1" ht="25.5" hidden="1" x14ac:dyDescent="0.2">
      <c r="A35" s="23" t="s">
        <v>130</v>
      </c>
      <c r="B35" s="103">
        <f>SUM($C35:$E35)</f>
        <v>0</v>
      </c>
      <c r="C35" s="103">
        <v>0</v>
      </c>
      <c r="D35" s="103">
        <v>0</v>
      </c>
      <c r="E35" s="103">
        <v>0</v>
      </c>
      <c r="F35" s="156">
        <v>0</v>
      </c>
      <c r="G35" s="156"/>
      <c r="H35" s="114" t="s">
        <v>114</v>
      </c>
      <c r="I35" s="2"/>
      <c r="J35" s="2"/>
      <c r="K35" s="2"/>
      <c r="L35" s="93"/>
    </row>
    <row r="36" spans="1:12" customFormat="1" ht="25.5" x14ac:dyDescent="0.2">
      <c r="A36" s="108" t="s">
        <v>127</v>
      </c>
      <c r="B36" s="170">
        <f>SUBTOTAL(9,C36:G36)</f>
        <v>341</v>
      </c>
      <c r="C36" s="154">
        <v>0</v>
      </c>
      <c r="D36" s="154">
        <v>18</v>
      </c>
      <c r="E36" s="154">
        <v>323</v>
      </c>
      <c r="F36" s="155">
        <v>0</v>
      </c>
      <c r="G36" s="155">
        <v>0</v>
      </c>
      <c r="H36" s="114" t="s">
        <v>114</v>
      </c>
      <c r="I36" s="2"/>
      <c r="J36" s="103"/>
      <c r="K36" s="2"/>
      <c r="L36" s="95"/>
    </row>
    <row r="37" spans="1:12" customFormat="1" ht="25.5" hidden="1" x14ac:dyDescent="0.2">
      <c r="A37" s="84" t="s">
        <v>129</v>
      </c>
      <c r="B37" s="170">
        <f>SUBTOTAL(9,C37:F37)</f>
        <v>0</v>
      </c>
      <c r="C37" s="150">
        <v>0</v>
      </c>
      <c r="D37" s="150">
        <v>0</v>
      </c>
      <c r="E37" s="150">
        <v>0</v>
      </c>
      <c r="F37" s="151">
        <v>0</v>
      </c>
      <c r="G37" s="151"/>
      <c r="H37" s="114" t="s">
        <v>114</v>
      </c>
      <c r="I37" s="2"/>
      <c r="J37" s="2"/>
      <c r="K37" s="2"/>
      <c r="L37" s="95"/>
    </row>
    <row r="38" spans="1:12" customFormat="1" ht="25.5" x14ac:dyDescent="0.2">
      <c r="A38" s="108" t="s">
        <v>351</v>
      </c>
      <c r="B38" s="170">
        <f t="shared" ref="B38:B48" si="0">SUBTOTAL(9,C38:G38)</f>
        <v>53</v>
      </c>
      <c r="C38" s="150">
        <v>53</v>
      </c>
      <c r="D38" s="150">
        <v>0</v>
      </c>
      <c r="E38" s="150">
        <v>0</v>
      </c>
      <c r="F38" s="151">
        <v>0</v>
      </c>
      <c r="G38" s="151">
        <v>0</v>
      </c>
      <c r="H38" s="114" t="s">
        <v>114</v>
      </c>
      <c r="I38" s="2"/>
      <c r="J38" s="103"/>
      <c r="K38" s="2"/>
      <c r="L38" s="93"/>
    </row>
    <row r="39" spans="1:12" customFormat="1" ht="25.5" x14ac:dyDescent="0.2">
      <c r="A39" s="108" t="s">
        <v>134</v>
      </c>
      <c r="B39" s="170">
        <f t="shared" si="0"/>
        <v>18</v>
      </c>
      <c r="C39" s="150">
        <v>0</v>
      </c>
      <c r="D39" s="150">
        <v>18</v>
      </c>
      <c r="E39" s="150">
        <v>0</v>
      </c>
      <c r="F39" s="151">
        <v>0</v>
      </c>
      <c r="G39" s="151">
        <v>0</v>
      </c>
      <c r="H39" s="114" t="s">
        <v>114</v>
      </c>
      <c r="I39" s="2"/>
      <c r="J39" s="103"/>
      <c r="K39" s="2"/>
      <c r="L39" s="93"/>
    </row>
    <row r="40" spans="1:12" customFormat="1" ht="25.5" x14ac:dyDescent="0.2">
      <c r="A40" s="108" t="s">
        <v>65</v>
      </c>
      <c r="B40" s="170">
        <f t="shared" si="0"/>
        <v>44</v>
      </c>
      <c r="C40" s="150">
        <v>22</v>
      </c>
      <c r="D40" s="150">
        <v>22</v>
      </c>
      <c r="E40" s="150">
        <v>0</v>
      </c>
      <c r="F40" s="151">
        <v>0</v>
      </c>
      <c r="G40" s="151">
        <v>0</v>
      </c>
      <c r="H40" s="114" t="s">
        <v>114</v>
      </c>
      <c r="I40" s="2"/>
      <c r="J40" s="103"/>
      <c r="K40" s="2"/>
      <c r="L40" s="99"/>
    </row>
    <row r="41" spans="1:12" customFormat="1" ht="25.5" x14ac:dyDescent="0.2">
      <c r="A41" s="108" t="s">
        <v>316</v>
      </c>
      <c r="B41" s="170">
        <f t="shared" si="0"/>
        <v>8</v>
      </c>
      <c r="C41" s="150">
        <v>0</v>
      </c>
      <c r="D41" s="150">
        <v>8</v>
      </c>
      <c r="E41" s="150">
        <v>0</v>
      </c>
      <c r="F41" s="151">
        <v>0</v>
      </c>
      <c r="G41" s="151">
        <v>0</v>
      </c>
      <c r="H41" s="114" t="s">
        <v>114</v>
      </c>
      <c r="I41" s="2"/>
      <c r="J41" s="103"/>
      <c r="K41" s="2"/>
      <c r="L41" s="93"/>
    </row>
    <row r="42" spans="1:12" customFormat="1" ht="25.5" x14ac:dyDescent="0.2">
      <c r="A42" s="108" t="s">
        <v>317</v>
      </c>
      <c r="B42" s="170">
        <f t="shared" si="0"/>
        <v>9</v>
      </c>
      <c r="C42" s="150">
        <v>4</v>
      </c>
      <c r="D42" s="150">
        <v>5</v>
      </c>
      <c r="E42" s="150">
        <v>0</v>
      </c>
      <c r="F42" s="151">
        <v>0</v>
      </c>
      <c r="G42" s="151">
        <v>0</v>
      </c>
      <c r="H42" s="114" t="s">
        <v>114</v>
      </c>
      <c r="I42" s="2"/>
      <c r="J42" s="103"/>
      <c r="K42" s="2"/>
      <c r="L42" s="95"/>
    </row>
    <row r="43" spans="1:12" customFormat="1" ht="25.5" x14ac:dyDescent="0.2">
      <c r="A43" s="108" t="s">
        <v>319</v>
      </c>
      <c r="B43" s="170">
        <f t="shared" si="0"/>
        <v>9</v>
      </c>
      <c r="C43" s="150">
        <v>4</v>
      </c>
      <c r="D43" s="150">
        <v>5</v>
      </c>
      <c r="E43" s="150">
        <v>0</v>
      </c>
      <c r="F43" s="151">
        <v>0</v>
      </c>
      <c r="G43" s="151">
        <v>0</v>
      </c>
      <c r="H43" s="114" t="s">
        <v>114</v>
      </c>
      <c r="I43" s="2"/>
      <c r="J43" s="103"/>
      <c r="K43" s="2"/>
      <c r="L43" s="95"/>
    </row>
    <row r="44" spans="1:12" customFormat="1" ht="25.5" x14ac:dyDescent="0.2">
      <c r="A44" s="108" t="s">
        <v>323</v>
      </c>
      <c r="B44" s="170">
        <f t="shared" si="0"/>
        <v>9</v>
      </c>
      <c r="C44" s="150">
        <v>4</v>
      </c>
      <c r="D44" s="150">
        <v>5</v>
      </c>
      <c r="E44" s="150">
        <v>0</v>
      </c>
      <c r="F44" s="151">
        <v>0</v>
      </c>
      <c r="G44" s="151">
        <v>0</v>
      </c>
      <c r="H44" s="114" t="s">
        <v>114</v>
      </c>
      <c r="I44" s="2"/>
      <c r="J44" s="103"/>
      <c r="K44" s="2"/>
      <c r="L44" s="95"/>
    </row>
    <row r="45" spans="1:12" customFormat="1" ht="25.5" x14ac:dyDescent="0.2">
      <c r="A45" s="108" t="s">
        <v>333</v>
      </c>
      <c r="B45" s="170">
        <f t="shared" si="0"/>
        <v>9</v>
      </c>
      <c r="C45" s="150">
        <v>0</v>
      </c>
      <c r="D45" s="150">
        <v>9</v>
      </c>
      <c r="E45" s="150">
        <v>0</v>
      </c>
      <c r="F45" s="151">
        <v>0</v>
      </c>
      <c r="G45" s="151">
        <v>0</v>
      </c>
      <c r="H45" s="114" t="s">
        <v>114</v>
      </c>
      <c r="I45" s="2"/>
      <c r="J45" s="103"/>
      <c r="K45" s="2"/>
      <c r="L45" s="93"/>
    </row>
    <row r="46" spans="1:12" customFormat="1" ht="25.5" x14ac:dyDescent="0.2">
      <c r="A46" s="108" t="s">
        <v>352</v>
      </c>
      <c r="B46" s="170">
        <f t="shared" si="0"/>
        <v>22</v>
      </c>
      <c r="C46" s="150">
        <v>0</v>
      </c>
      <c r="D46" s="150">
        <v>11</v>
      </c>
      <c r="E46" s="150">
        <v>11</v>
      </c>
      <c r="F46" s="151">
        <v>0</v>
      </c>
      <c r="G46" s="151">
        <v>0</v>
      </c>
      <c r="H46" s="114" t="s">
        <v>114</v>
      </c>
      <c r="I46" s="14"/>
      <c r="J46" s="103"/>
      <c r="K46" s="2"/>
      <c r="L46" s="93"/>
    </row>
    <row r="47" spans="1:12" ht="38.25" x14ac:dyDescent="0.2">
      <c r="A47" s="108" t="s">
        <v>293</v>
      </c>
      <c r="B47" s="170">
        <f t="shared" si="0"/>
        <v>352</v>
      </c>
      <c r="C47" s="150">
        <v>16</v>
      </c>
      <c r="D47" s="150">
        <v>17</v>
      </c>
      <c r="E47" s="150">
        <v>39</v>
      </c>
      <c r="F47" s="151">
        <v>61</v>
      </c>
      <c r="G47" s="151">
        <v>219</v>
      </c>
      <c r="H47" s="61" t="s">
        <v>114</v>
      </c>
      <c r="I47" s="14"/>
      <c r="J47" s="103"/>
      <c r="L47" s="95"/>
    </row>
    <row r="48" spans="1:12" ht="38.25" x14ac:dyDescent="0.2">
      <c r="A48" s="108" t="s">
        <v>294</v>
      </c>
      <c r="B48" s="170">
        <f t="shared" si="0"/>
        <v>90</v>
      </c>
      <c r="C48" s="150">
        <v>0</v>
      </c>
      <c r="D48" s="150">
        <v>0</v>
      </c>
      <c r="E48" s="150">
        <v>48</v>
      </c>
      <c r="F48" s="151">
        <v>39</v>
      </c>
      <c r="G48" s="151">
        <v>3</v>
      </c>
      <c r="H48" s="61" t="s">
        <v>114</v>
      </c>
      <c r="I48" s="14"/>
      <c r="J48" s="103"/>
      <c r="L48" s="195"/>
    </row>
    <row r="49" spans="1:18" x14ac:dyDescent="0.2">
      <c r="A49" s="108" t="s">
        <v>93</v>
      </c>
      <c r="B49" s="171">
        <f>SUBTOTAL(9,C49:G49)</f>
        <v>5</v>
      </c>
      <c r="C49" s="44">
        <v>0</v>
      </c>
      <c r="D49" s="45">
        <v>2</v>
      </c>
      <c r="E49" s="45">
        <v>3</v>
      </c>
      <c r="F49" s="75">
        <v>0</v>
      </c>
      <c r="G49" s="75">
        <v>0</v>
      </c>
      <c r="H49" s="61" t="s">
        <v>112</v>
      </c>
      <c r="I49" s="14"/>
      <c r="J49" s="103"/>
      <c r="L49" s="102"/>
      <c r="M49" s="103"/>
      <c r="N49" s="103"/>
      <c r="O49" s="103"/>
      <c r="P49" s="103"/>
      <c r="Q49" s="103"/>
      <c r="R49" s="103"/>
    </row>
    <row r="50" spans="1:18" x14ac:dyDescent="0.2">
      <c r="A50" s="108" t="s">
        <v>94</v>
      </c>
      <c r="B50" s="171">
        <f>SUBTOTAL(9,C50:G50)</f>
        <v>8</v>
      </c>
      <c r="C50" s="45">
        <v>0</v>
      </c>
      <c r="D50" s="44">
        <v>8</v>
      </c>
      <c r="E50" s="44">
        <v>0</v>
      </c>
      <c r="F50" s="76">
        <v>0</v>
      </c>
      <c r="G50" s="76">
        <v>0</v>
      </c>
      <c r="H50" s="61" t="s">
        <v>112</v>
      </c>
      <c r="I50" s="14"/>
      <c r="J50" s="103"/>
      <c r="L50" s="103"/>
      <c r="M50" s="103"/>
      <c r="N50" s="103"/>
      <c r="O50" s="103"/>
      <c r="P50" s="103"/>
      <c r="Q50" s="103"/>
      <c r="R50" s="103"/>
    </row>
    <row r="51" spans="1:18" x14ac:dyDescent="0.2">
      <c r="A51" s="108" t="s">
        <v>96</v>
      </c>
      <c r="B51" s="171">
        <f>SUBTOTAL(9,C51:G51)</f>
        <v>8</v>
      </c>
      <c r="C51" s="45">
        <v>0</v>
      </c>
      <c r="D51" s="45">
        <v>4</v>
      </c>
      <c r="E51" s="45">
        <v>4</v>
      </c>
      <c r="F51" s="75">
        <v>0</v>
      </c>
      <c r="G51" s="75">
        <v>0</v>
      </c>
      <c r="H51" s="61" t="s">
        <v>112</v>
      </c>
      <c r="I51" s="14"/>
      <c r="J51" s="103"/>
      <c r="L51" s="134"/>
      <c r="M51" s="103"/>
      <c r="N51" s="103"/>
      <c r="O51" s="103"/>
      <c r="P51" s="103"/>
      <c r="Q51" s="103"/>
      <c r="R51" s="103"/>
    </row>
    <row r="52" spans="1:18" x14ac:dyDescent="0.2">
      <c r="A52" s="108" t="s">
        <v>95</v>
      </c>
      <c r="B52" s="171">
        <f>SUBTOTAL(9,C52:G52)</f>
        <v>8</v>
      </c>
      <c r="C52" s="44">
        <v>0</v>
      </c>
      <c r="D52" s="44">
        <v>8</v>
      </c>
      <c r="E52" s="44">
        <v>0</v>
      </c>
      <c r="F52" s="76">
        <v>0</v>
      </c>
      <c r="G52" s="76">
        <v>0</v>
      </c>
      <c r="H52" s="61" t="s">
        <v>112</v>
      </c>
      <c r="I52" s="14"/>
      <c r="J52" s="103"/>
      <c r="L52" s="104"/>
      <c r="M52" s="103"/>
      <c r="N52" s="103"/>
      <c r="O52" s="103"/>
      <c r="P52" s="103"/>
      <c r="Q52" s="103"/>
      <c r="R52" s="69"/>
    </row>
    <row r="53" spans="1:18" ht="25.5" hidden="1" x14ac:dyDescent="0.2">
      <c r="A53" s="108" t="s">
        <v>185</v>
      </c>
      <c r="B53" s="171">
        <f>SUBTOTAL(9,C53:F53)</f>
        <v>0</v>
      </c>
      <c r="C53" s="44">
        <v>193</v>
      </c>
      <c r="D53" s="44">
        <v>0</v>
      </c>
      <c r="E53" s="44">
        <v>0</v>
      </c>
      <c r="F53" s="76">
        <v>0</v>
      </c>
      <c r="G53" s="76"/>
      <c r="H53" s="61" t="s">
        <v>112</v>
      </c>
      <c r="I53" s="14"/>
      <c r="L53" s="102"/>
      <c r="M53" s="103"/>
      <c r="N53" s="103"/>
      <c r="O53" s="103"/>
      <c r="P53" s="103"/>
      <c r="Q53" s="103"/>
      <c r="R53" s="103"/>
    </row>
    <row r="54" spans="1:18" x14ac:dyDescent="0.2">
      <c r="A54" s="108" t="s">
        <v>184</v>
      </c>
      <c r="B54" s="171">
        <f>SUBTOTAL(9,C54:G54)</f>
        <v>648</v>
      </c>
      <c r="C54" s="44">
        <v>0</v>
      </c>
      <c r="D54" s="44">
        <v>162</v>
      </c>
      <c r="E54" s="44">
        <v>162</v>
      </c>
      <c r="F54" s="76">
        <v>162</v>
      </c>
      <c r="G54" s="76">
        <v>162</v>
      </c>
      <c r="H54" s="61" t="s">
        <v>112</v>
      </c>
      <c r="I54" s="14"/>
      <c r="J54" s="103"/>
      <c r="L54" s="102"/>
      <c r="M54" s="103"/>
      <c r="N54" s="103"/>
      <c r="O54" s="103"/>
      <c r="P54" s="103"/>
      <c r="Q54" s="103"/>
      <c r="R54" s="103"/>
    </row>
    <row r="55" spans="1:18" ht="25.5" x14ac:dyDescent="0.2">
      <c r="A55" s="108" t="s">
        <v>295</v>
      </c>
      <c r="B55" s="171">
        <f>SUBTOTAL(9,C55:G55)</f>
        <v>272</v>
      </c>
      <c r="C55" s="44">
        <v>0</v>
      </c>
      <c r="D55" s="44">
        <v>0</v>
      </c>
      <c r="E55" s="44">
        <v>0</v>
      </c>
      <c r="F55" s="76">
        <v>136</v>
      </c>
      <c r="G55" s="76">
        <v>136</v>
      </c>
      <c r="H55" s="61" t="s">
        <v>112</v>
      </c>
      <c r="I55" s="14"/>
      <c r="J55" s="103"/>
      <c r="L55" s="102"/>
      <c r="M55" s="103"/>
      <c r="N55" s="103"/>
      <c r="O55" s="103"/>
      <c r="P55" s="103"/>
      <c r="Q55" s="103"/>
      <c r="R55" s="103"/>
    </row>
    <row r="56" spans="1:18" ht="25.5" x14ac:dyDescent="0.2">
      <c r="A56" s="108" t="s">
        <v>222</v>
      </c>
      <c r="B56" s="171">
        <f>SUBTOTAL(9,C56:G56)</f>
        <v>109</v>
      </c>
      <c r="C56" s="44">
        <v>0</v>
      </c>
      <c r="D56" s="44">
        <v>0</v>
      </c>
      <c r="E56" s="44">
        <v>14</v>
      </c>
      <c r="F56" s="76">
        <v>47</v>
      </c>
      <c r="G56" s="76">
        <v>48</v>
      </c>
      <c r="H56" s="61" t="s">
        <v>112</v>
      </c>
      <c r="I56" s="14"/>
      <c r="J56" s="103"/>
      <c r="L56" s="102"/>
      <c r="M56" s="103"/>
      <c r="N56" s="103"/>
      <c r="O56" s="103"/>
      <c r="P56" s="103"/>
      <c r="Q56" s="103"/>
      <c r="R56" s="103"/>
    </row>
    <row r="57" spans="1:18" customFormat="1" ht="25.5" hidden="1" x14ac:dyDescent="0.2">
      <c r="A57" s="23" t="s">
        <v>2</v>
      </c>
      <c r="B57" s="2">
        <v>0</v>
      </c>
      <c r="C57" s="2"/>
      <c r="D57" s="2"/>
      <c r="E57" s="2"/>
      <c r="F57" s="73"/>
      <c r="G57" s="73"/>
      <c r="H57" s="24" t="s">
        <v>114</v>
      </c>
      <c r="L57" s="68" t="s">
        <v>328</v>
      </c>
      <c r="Q57">
        <v>136</v>
      </c>
    </row>
    <row r="58" spans="1:18" ht="25.5" x14ac:dyDescent="0.2">
      <c r="A58" s="108" t="s">
        <v>189</v>
      </c>
      <c r="B58" s="172">
        <f>SUBTOTAL(9,C58:G58)</f>
        <v>202</v>
      </c>
      <c r="C58" s="157">
        <v>0</v>
      </c>
      <c r="D58" s="157">
        <v>101</v>
      </c>
      <c r="E58" s="157">
        <v>101</v>
      </c>
      <c r="F58" s="158">
        <v>0</v>
      </c>
      <c r="G58" s="158">
        <v>0</v>
      </c>
      <c r="H58" s="61" t="s">
        <v>111</v>
      </c>
      <c r="I58" s="14"/>
      <c r="L58" s="102"/>
      <c r="M58" s="103"/>
      <c r="N58" s="103"/>
      <c r="O58" s="103"/>
      <c r="P58" s="103"/>
      <c r="Q58" s="103"/>
      <c r="R58" s="103"/>
    </row>
    <row r="59" spans="1:18" ht="25.5" x14ac:dyDescent="0.2">
      <c r="A59" s="108" t="s">
        <v>221</v>
      </c>
      <c r="B59" s="172">
        <f>SUBTOTAL(9,C59:G59)</f>
        <v>220</v>
      </c>
      <c r="C59" s="157">
        <v>220</v>
      </c>
      <c r="D59" s="157">
        <v>0</v>
      </c>
      <c r="E59" s="46">
        <v>0</v>
      </c>
      <c r="F59" s="77">
        <v>0</v>
      </c>
      <c r="G59" s="77">
        <v>0</v>
      </c>
      <c r="H59" s="61" t="s">
        <v>111</v>
      </c>
      <c r="I59" s="14"/>
      <c r="L59" s="102"/>
      <c r="M59" s="103"/>
      <c r="N59" s="103"/>
      <c r="O59" s="103"/>
      <c r="P59" s="103"/>
      <c r="Q59" s="103"/>
      <c r="R59" s="103"/>
    </row>
    <row r="60" spans="1:18" ht="25.5" hidden="1" x14ac:dyDescent="0.2">
      <c r="A60" s="108" t="s">
        <v>190</v>
      </c>
      <c r="B60" s="172">
        <f>SUBTOTAL(9,C60:F60)</f>
        <v>0</v>
      </c>
      <c r="C60" s="157">
        <v>0</v>
      </c>
      <c r="D60" s="157">
        <v>0</v>
      </c>
      <c r="E60" s="46">
        <v>0</v>
      </c>
      <c r="F60" s="77">
        <v>0</v>
      </c>
      <c r="G60" s="77">
        <v>0</v>
      </c>
      <c r="H60" s="61" t="s">
        <v>111</v>
      </c>
      <c r="I60" s="14"/>
      <c r="L60" s="102"/>
      <c r="M60" s="103"/>
      <c r="N60" s="103"/>
      <c r="O60" s="103"/>
      <c r="P60" s="103"/>
      <c r="Q60" s="103"/>
      <c r="R60" s="103"/>
    </row>
    <row r="61" spans="1:18" ht="25.5" x14ac:dyDescent="0.2">
      <c r="A61" s="108" t="s">
        <v>191</v>
      </c>
      <c r="B61" s="172">
        <f t="shared" ref="B61:B78" si="1">SUBTOTAL(9,C61:G61)</f>
        <v>173</v>
      </c>
      <c r="C61" s="159">
        <v>0</v>
      </c>
      <c r="D61" s="159">
        <v>0</v>
      </c>
      <c r="E61" s="159">
        <v>86</v>
      </c>
      <c r="F61" s="160">
        <v>87</v>
      </c>
      <c r="G61" s="160">
        <v>0</v>
      </c>
      <c r="H61" s="61" t="s">
        <v>111</v>
      </c>
      <c r="I61" s="14"/>
      <c r="L61" s="105"/>
      <c r="M61" s="103"/>
      <c r="N61" s="103"/>
      <c r="O61" s="103"/>
      <c r="P61" s="103"/>
      <c r="Q61" s="103"/>
      <c r="R61" s="69"/>
    </row>
    <row r="62" spans="1:18" ht="25.5" x14ac:dyDescent="0.2">
      <c r="A62" s="108" t="s">
        <v>192</v>
      </c>
      <c r="B62" s="172">
        <f t="shared" si="1"/>
        <v>508</v>
      </c>
      <c r="C62" s="159">
        <v>0</v>
      </c>
      <c r="D62" s="159">
        <v>0</v>
      </c>
      <c r="E62" s="159">
        <v>169</v>
      </c>
      <c r="F62" s="160">
        <v>170</v>
      </c>
      <c r="G62" s="160">
        <v>169</v>
      </c>
      <c r="H62" s="61" t="s">
        <v>111</v>
      </c>
      <c r="I62" s="14"/>
      <c r="L62" s="102"/>
      <c r="M62" s="103"/>
      <c r="N62" s="103"/>
      <c r="O62" s="103"/>
      <c r="P62" s="103"/>
      <c r="Q62" s="103"/>
      <c r="R62" s="103"/>
    </row>
    <row r="63" spans="1:18" ht="25.5" x14ac:dyDescent="0.2">
      <c r="A63" s="108" t="s">
        <v>193</v>
      </c>
      <c r="B63" s="172">
        <f t="shared" si="1"/>
        <v>5</v>
      </c>
      <c r="C63" s="159">
        <v>5</v>
      </c>
      <c r="D63" s="159">
        <v>0</v>
      </c>
      <c r="E63" s="159">
        <v>0</v>
      </c>
      <c r="F63" s="160">
        <v>0</v>
      </c>
      <c r="G63" s="160">
        <v>0</v>
      </c>
      <c r="H63" s="61" t="s">
        <v>111</v>
      </c>
      <c r="I63" s="14"/>
      <c r="L63" s="102"/>
      <c r="M63" s="103"/>
      <c r="N63" s="103"/>
      <c r="O63" s="103"/>
      <c r="P63" s="103"/>
      <c r="Q63" s="103"/>
      <c r="R63" s="103"/>
    </row>
    <row r="64" spans="1:18" ht="25.5" x14ac:dyDescent="0.2">
      <c r="A64" s="108" t="s">
        <v>194</v>
      </c>
      <c r="B64" s="172">
        <f t="shared" si="1"/>
        <v>459</v>
      </c>
      <c r="C64" s="161">
        <v>86</v>
      </c>
      <c r="D64" s="161">
        <v>86</v>
      </c>
      <c r="E64" s="157">
        <v>87</v>
      </c>
      <c r="F64" s="158">
        <v>100</v>
      </c>
      <c r="G64" s="158">
        <v>100</v>
      </c>
      <c r="H64" s="61" t="s">
        <v>111</v>
      </c>
      <c r="I64" s="14"/>
      <c r="L64" s="106"/>
      <c r="M64" s="103"/>
      <c r="N64" s="103"/>
      <c r="O64" s="103"/>
      <c r="P64" s="103"/>
      <c r="Q64" s="103"/>
      <c r="R64" s="103"/>
    </row>
    <row r="65" spans="1:21" ht="25.5" x14ac:dyDescent="0.2">
      <c r="A65" s="108" t="s">
        <v>8</v>
      </c>
      <c r="B65" s="172">
        <f t="shared" si="1"/>
        <v>800</v>
      </c>
      <c r="C65" s="161">
        <v>160</v>
      </c>
      <c r="D65" s="161">
        <v>160</v>
      </c>
      <c r="E65" s="157">
        <v>160</v>
      </c>
      <c r="F65" s="158">
        <v>160</v>
      </c>
      <c r="G65" s="158">
        <v>160</v>
      </c>
      <c r="H65" s="61" t="s">
        <v>111</v>
      </c>
      <c r="I65" s="14"/>
      <c r="L65" s="102"/>
      <c r="M65" s="103"/>
      <c r="N65" s="103"/>
      <c r="O65" s="103"/>
      <c r="P65" s="103"/>
      <c r="Q65" s="103"/>
      <c r="R65" s="103"/>
    </row>
    <row r="66" spans="1:21" ht="25.5" x14ac:dyDescent="0.2">
      <c r="A66" s="108" t="s">
        <v>341</v>
      </c>
      <c r="B66" s="172">
        <f t="shared" si="1"/>
        <v>181</v>
      </c>
      <c r="C66" s="161">
        <v>0</v>
      </c>
      <c r="D66" s="161">
        <v>0</v>
      </c>
      <c r="E66" s="157">
        <v>181</v>
      </c>
      <c r="F66" s="158">
        <v>0</v>
      </c>
      <c r="G66" s="158">
        <v>0</v>
      </c>
      <c r="H66" s="61" t="s">
        <v>111</v>
      </c>
      <c r="I66" s="14"/>
      <c r="L66" s="102"/>
      <c r="M66" s="103"/>
      <c r="N66" s="103"/>
      <c r="O66" s="103"/>
      <c r="P66" s="103"/>
      <c r="Q66" s="103"/>
      <c r="R66" s="103"/>
    </row>
    <row r="67" spans="1:21" ht="25.5" x14ac:dyDescent="0.2">
      <c r="A67" s="108" t="s">
        <v>195</v>
      </c>
      <c r="B67" s="172">
        <f t="shared" si="1"/>
        <v>489</v>
      </c>
      <c r="C67" s="161">
        <v>0</v>
      </c>
      <c r="D67" s="161">
        <v>0</v>
      </c>
      <c r="E67" s="157">
        <v>163</v>
      </c>
      <c r="F67" s="158">
        <v>163</v>
      </c>
      <c r="G67" s="158">
        <v>163</v>
      </c>
      <c r="H67" s="61" t="s">
        <v>111</v>
      </c>
      <c r="I67" s="14"/>
      <c r="L67" s="102"/>
      <c r="M67" s="103"/>
      <c r="N67" s="103"/>
      <c r="O67" s="103"/>
      <c r="P67" s="103"/>
      <c r="Q67" s="103"/>
      <c r="R67" s="103"/>
    </row>
    <row r="68" spans="1:21" ht="25.5" x14ac:dyDescent="0.2">
      <c r="A68" s="108" t="s">
        <v>354</v>
      </c>
      <c r="B68" s="172">
        <f t="shared" si="1"/>
        <v>263</v>
      </c>
      <c r="C68" s="161">
        <v>0</v>
      </c>
      <c r="D68" s="161">
        <v>0</v>
      </c>
      <c r="E68" s="157">
        <v>87</v>
      </c>
      <c r="F68" s="158">
        <v>88</v>
      </c>
      <c r="G68" s="158">
        <v>88</v>
      </c>
      <c r="H68" s="61" t="s">
        <v>111</v>
      </c>
      <c r="I68" s="14"/>
      <c r="L68" s="103"/>
      <c r="M68" s="103"/>
      <c r="N68" s="103"/>
      <c r="O68" s="103"/>
      <c r="P68" s="103"/>
      <c r="Q68" s="103"/>
      <c r="R68" s="103"/>
    </row>
    <row r="69" spans="1:21" ht="25.5" x14ac:dyDescent="0.2">
      <c r="A69" s="108" t="s">
        <v>353</v>
      </c>
      <c r="B69" s="172">
        <f t="shared" si="1"/>
        <v>627</v>
      </c>
      <c r="C69" s="161">
        <v>298</v>
      </c>
      <c r="D69" s="161">
        <v>82</v>
      </c>
      <c r="E69" s="161">
        <v>82</v>
      </c>
      <c r="F69" s="161">
        <v>83</v>
      </c>
      <c r="G69" s="162">
        <v>82</v>
      </c>
      <c r="H69" s="61" t="s">
        <v>111</v>
      </c>
      <c r="I69" s="14"/>
      <c r="L69" s="184"/>
      <c r="M69" s="103"/>
      <c r="N69" s="103"/>
      <c r="O69" s="103"/>
      <c r="P69" s="103"/>
      <c r="Q69" s="103"/>
      <c r="R69" s="103"/>
    </row>
    <row r="70" spans="1:21" ht="25.5" x14ac:dyDescent="0.2">
      <c r="A70" s="108" t="s">
        <v>196</v>
      </c>
      <c r="B70" s="172">
        <f t="shared" si="1"/>
        <v>248</v>
      </c>
      <c r="C70" s="161">
        <v>49</v>
      </c>
      <c r="D70" s="161">
        <v>50</v>
      </c>
      <c r="E70" s="161">
        <v>50</v>
      </c>
      <c r="F70" s="161">
        <v>49</v>
      </c>
      <c r="G70" s="162">
        <v>50</v>
      </c>
      <c r="H70" s="61" t="s">
        <v>111</v>
      </c>
      <c r="I70" s="14"/>
      <c r="L70" s="107"/>
      <c r="M70" s="103"/>
      <c r="N70" s="103"/>
      <c r="O70" s="103"/>
      <c r="P70" s="103"/>
      <c r="Q70" s="103"/>
      <c r="R70" s="103"/>
    </row>
    <row r="71" spans="1:21" ht="25.5" x14ac:dyDescent="0.2">
      <c r="A71" s="108" t="s">
        <v>175</v>
      </c>
      <c r="B71" s="172">
        <f t="shared" si="1"/>
        <v>332</v>
      </c>
      <c r="C71" s="161">
        <v>0</v>
      </c>
      <c r="D71" s="159">
        <v>166</v>
      </c>
      <c r="E71" s="159">
        <v>166</v>
      </c>
      <c r="F71" s="160">
        <v>0</v>
      </c>
      <c r="G71" s="160">
        <v>0</v>
      </c>
      <c r="H71" s="61" t="s">
        <v>111</v>
      </c>
      <c r="I71" s="14"/>
      <c r="L71" s="107"/>
      <c r="M71" s="103"/>
      <c r="N71" s="103"/>
      <c r="O71" s="103"/>
      <c r="P71" s="103"/>
      <c r="Q71" s="103"/>
      <c r="R71" s="103"/>
    </row>
    <row r="72" spans="1:21" ht="25.5" x14ac:dyDescent="0.2">
      <c r="A72" s="108" t="s">
        <v>176</v>
      </c>
      <c r="B72" s="172">
        <f t="shared" si="1"/>
        <v>275</v>
      </c>
      <c r="C72" s="157">
        <v>55</v>
      </c>
      <c r="D72" s="157">
        <v>55</v>
      </c>
      <c r="E72" s="157">
        <v>55</v>
      </c>
      <c r="F72" s="158">
        <v>55</v>
      </c>
      <c r="G72" s="158">
        <v>55</v>
      </c>
      <c r="H72" s="61" t="s">
        <v>111</v>
      </c>
      <c r="I72" s="14"/>
      <c r="L72" s="107"/>
      <c r="M72" s="103"/>
      <c r="N72" s="103"/>
      <c r="O72" s="103"/>
      <c r="P72" s="103"/>
      <c r="Q72" s="103"/>
      <c r="R72" s="103"/>
    </row>
    <row r="73" spans="1:21" ht="25.5" x14ac:dyDescent="0.2">
      <c r="A73" s="108" t="s">
        <v>177</v>
      </c>
      <c r="B73" s="172">
        <f t="shared" si="1"/>
        <v>759</v>
      </c>
      <c r="C73" s="157">
        <v>253</v>
      </c>
      <c r="D73" s="157">
        <v>253</v>
      </c>
      <c r="E73" s="157">
        <v>253</v>
      </c>
      <c r="F73" s="158">
        <v>0</v>
      </c>
      <c r="G73" s="158">
        <v>0</v>
      </c>
      <c r="H73" s="61" t="s">
        <v>111</v>
      </c>
      <c r="I73" s="14"/>
      <c r="L73" s="198"/>
      <c r="M73" s="103"/>
      <c r="N73" s="103"/>
      <c r="O73" s="103"/>
      <c r="P73" s="103"/>
      <c r="Q73" s="103"/>
      <c r="R73" s="103"/>
    </row>
    <row r="74" spans="1:21" ht="25.5" x14ac:dyDescent="0.2">
      <c r="A74" s="108" t="s">
        <v>355</v>
      </c>
      <c r="B74" s="172">
        <f t="shared" si="1"/>
        <v>7</v>
      </c>
      <c r="C74" s="157">
        <v>0</v>
      </c>
      <c r="D74" s="157">
        <v>7</v>
      </c>
      <c r="E74" s="157">
        <v>0</v>
      </c>
      <c r="F74" s="158">
        <v>0</v>
      </c>
      <c r="G74" s="158">
        <v>0</v>
      </c>
      <c r="H74" s="61" t="s">
        <v>111</v>
      </c>
      <c r="I74" s="14"/>
      <c r="L74" s="198"/>
      <c r="M74" s="103"/>
      <c r="N74" s="103"/>
      <c r="O74" s="103"/>
      <c r="P74" s="103"/>
      <c r="Q74" s="103"/>
      <c r="R74" s="103"/>
    </row>
    <row r="75" spans="1:21" ht="25.5" x14ac:dyDescent="0.2">
      <c r="A75" s="108" t="s">
        <v>356</v>
      </c>
      <c r="B75" s="172">
        <f t="shared" si="1"/>
        <v>6</v>
      </c>
      <c r="C75" s="157">
        <v>0</v>
      </c>
      <c r="D75" s="157">
        <v>6</v>
      </c>
      <c r="E75" s="157">
        <v>0</v>
      </c>
      <c r="F75" s="158">
        <v>0</v>
      </c>
      <c r="G75" s="158">
        <v>0</v>
      </c>
      <c r="H75" s="61" t="s">
        <v>111</v>
      </c>
      <c r="I75" s="14"/>
      <c r="R75" s="103"/>
    </row>
    <row r="76" spans="1:21" ht="25.5" x14ac:dyDescent="0.2">
      <c r="A76" s="108" t="s">
        <v>357</v>
      </c>
      <c r="B76" s="172">
        <f t="shared" si="1"/>
        <v>431</v>
      </c>
      <c r="C76" s="157">
        <v>0</v>
      </c>
      <c r="D76" s="157">
        <v>107</v>
      </c>
      <c r="E76" s="157">
        <v>108</v>
      </c>
      <c r="F76" s="158">
        <v>108</v>
      </c>
      <c r="G76" s="158">
        <v>108</v>
      </c>
      <c r="H76" s="61" t="s">
        <v>111</v>
      </c>
      <c r="I76" s="14"/>
      <c r="R76" s="103"/>
    </row>
    <row r="77" spans="1:21" ht="25.5" x14ac:dyDescent="0.2">
      <c r="A77" s="108" t="s">
        <v>178</v>
      </c>
      <c r="B77" s="172">
        <f t="shared" si="1"/>
        <v>50</v>
      </c>
      <c r="C77" s="157">
        <v>50</v>
      </c>
      <c r="D77" s="157">
        <v>0</v>
      </c>
      <c r="E77" s="157">
        <v>0</v>
      </c>
      <c r="F77" s="158">
        <v>0</v>
      </c>
      <c r="G77" s="158">
        <v>0</v>
      </c>
      <c r="H77" s="61" t="s">
        <v>111</v>
      </c>
      <c r="I77" s="14"/>
      <c r="L77" s="199"/>
      <c r="M77" s="103"/>
      <c r="N77" s="103"/>
      <c r="O77" s="103"/>
      <c r="P77" s="103"/>
      <c r="Q77" s="103"/>
      <c r="R77" s="103"/>
    </row>
    <row r="78" spans="1:21" ht="38.25" x14ac:dyDescent="0.2">
      <c r="A78" s="108" t="s">
        <v>224</v>
      </c>
      <c r="B78" s="172">
        <f t="shared" si="1"/>
        <v>827</v>
      </c>
      <c r="C78" s="161">
        <v>30</v>
      </c>
      <c r="D78" s="161">
        <v>30</v>
      </c>
      <c r="E78" s="157">
        <v>60</v>
      </c>
      <c r="F78" s="158">
        <v>354</v>
      </c>
      <c r="G78" s="158">
        <v>353</v>
      </c>
      <c r="H78" s="61" t="s">
        <v>111</v>
      </c>
      <c r="I78" s="14"/>
    </row>
    <row r="79" spans="1:21" ht="25.5" x14ac:dyDescent="0.2">
      <c r="A79" s="108" t="s">
        <v>92</v>
      </c>
      <c r="B79" s="173">
        <f>SUBTOTAL(9,C79:G79)</f>
        <v>342</v>
      </c>
      <c r="C79" s="188">
        <v>0</v>
      </c>
      <c r="D79" s="188">
        <v>0</v>
      </c>
      <c r="E79" s="188">
        <v>342</v>
      </c>
      <c r="F79" s="189">
        <v>0</v>
      </c>
      <c r="G79" s="189">
        <v>0</v>
      </c>
      <c r="H79" s="61" t="s">
        <v>111</v>
      </c>
      <c r="I79" s="14"/>
      <c r="L79" s="109"/>
      <c r="M79" s="110"/>
      <c r="N79" s="110"/>
      <c r="O79" s="110"/>
      <c r="P79" s="110"/>
      <c r="Q79" s="110"/>
      <c r="R79" s="111"/>
      <c r="S79" s="103"/>
      <c r="T79" s="103"/>
      <c r="U79" s="103"/>
    </row>
    <row r="80" spans="1:21" ht="25.5" hidden="1" x14ac:dyDescent="0.2">
      <c r="A80" s="84" t="s">
        <v>188</v>
      </c>
      <c r="B80" s="173">
        <f>SUBTOTAL(9,C80:F80)</f>
        <v>0</v>
      </c>
      <c r="C80" s="47">
        <v>0</v>
      </c>
      <c r="D80" s="47">
        <v>0</v>
      </c>
      <c r="E80" s="47">
        <v>0</v>
      </c>
      <c r="F80" s="78">
        <v>0</v>
      </c>
      <c r="G80" s="78"/>
      <c r="H80" s="61" t="s">
        <v>111</v>
      </c>
      <c r="I80" s="14"/>
      <c r="L80" s="112"/>
      <c r="M80" s="113"/>
      <c r="N80" s="113"/>
      <c r="O80" s="113"/>
      <c r="P80" s="113"/>
      <c r="Q80" s="113"/>
      <c r="R80" s="69"/>
      <c r="S80" s="103"/>
      <c r="T80" s="103"/>
      <c r="U80" s="103"/>
    </row>
    <row r="81" spans="1:21" ht="25.5" x14ac:dyDescent="0.2">
      <c r="A81" s="108" t="s">
        <v>187</v>
      </c>
      <c r="B81" s="173">
        <f>SUBTOTAL(9,C81:G81)</f>
        <v>6</v>
      </c>
      <c r="C81" s="47">
        <v>0</v>
      </c>
      <c r="D81" s="47">
        <v>6</v>
      </c>
      <c r="E81" s="47">
        <v>0</v>
      </c>
      <c r="F81" s="78">
        <v>0</v>
      </c>
      <c r="G81" s="78">
        <v>0</v>
      </c>
      <c r="H81" s="61" t="s">
        <v>111</v>
      </c>
      <c r="I81" s="14"/>
      <c r="L81" s="112"/>
      <c r="M81" s="113"/>
      <c r="N81" s="197"/>
      <c r="O81" s="197"/>
      <c r="P81" s="197"/>
      <c r="Q81" s="197"/>
      <c r="R81" s="198"/>
      <c r="S81" s="198"/>
      <c r="T81" s="198"/>
      <c r="U81" s="103"/>
    </row>
    <row r="82" spans="1:21" ht="25.5" x14ac:dyDescent="0.2">
      <c r="A82" s="108" t="s">
        <v>186</v>
      </c>
      <c r="B82" s="173">
        <f>SUBTOTAL(9,C82:G82)</f>
        <v>11</v>
      </c>
      <c r="C82" s="47">
        <v>0</v>
      </c>
      <c r="D82" s="47">
        <v>11</v>
      </c>
      <c r="E82" s="47">
        <v>0</v>
      </c>
      <c r="F82" s="78">
        <v>0</v>
      </c>
      <c r="G82" s="78">
        <v>0</v>
      </c>
      <c r="H82" s="61" t="s">
        <v>111</v>
      </c>
      <c r="I82" s="14"/>
      <c r="L82" s="112"/>
      <c r="M82" s="113"/>
      <c r="N82" s="197"/>
      <c r="O82" s="197"/>
      <c r="P82" s="197"/>
      <c r="Q82" s="197"/>
      <c r="R82" s="198"/>
      <c r="S82" s="198"/>
      <c r="T82" s="198"/>
      <c r="U82" s="103"/>
    </row>
    <row r="83" spans="1:21" ht="25.5" x14ac:dyDescent="0.2">
      <c r="A83" s="108" t="s">
        <v>70</v>
      </c>
      <c r="B83" s="173">
        <f>SUBTOTAL(9,C83:G83)</f>
        <v>36</v>
      </c>
      <c r="C83" s="47">
        <v>36</v>
      </c>
      <c r="D83" s="47">
        <v>0</v>
      </c>
      <c r="E83" s="47">
        <v>0</v>
      </c>
      <c r="F83" s="78">
        <v>0</v>
      </c>
      <c r="G83" s="78">
        <v>0</v>
      </c>
      <c r="H83" s="61" t="s">
        <v>111</v>
      </c>
      <c r="I83" s="14"/>
      <c r="L83" s="110"/>
      <c r="M83" s="110"/>
      <c r="N83" s="198"/>
      <c r="O83" s="198"/>
      <c r="P83" s="198"/>
      <c r="Q83" s="198"/>
      <c r="R83" s="198"/>
      <c r="S83" s="198"/>
      <c r="T83" s="198"/>
      <c r="U83" s="103"/>
    </row>
    <row r="84" spans="1:21" ht="25.5" hidden="1" x14ac:dyDescent="0.2">
      <c r="A84" s="85" t="s">
        <v>336</v>
      </c>
      <c r="B84" s="173">
        <f>SUBTOTAL(9,C84:F84)</f>
        <v>0</v>
      </c>
      <c r="C84" s="47">
        <v>0</v>
      </c>
      <c r="D84" s="47">
        <v>0</v>
      </c>
      <c r="E84" s="47">
        <v>0</v>
      </c>
      <c r="F84" s="78">
        <v>0</v>
      </c>
      <c r="G84" s="78">
        <v>0</v>
      </c>
      <c r="H84" s="61" t="s">
        <v>111</v>
      </c>
      <c r="I84" s="14"/>
      <c r="L84" s="103"/>
      <c r="M84" s="103"/>
      <c r="N84" s="103"/>
      <c r="O84" s="103">
        <v>136</v>
      </c>
      <c r="P84" s="103">
        <v>215</v>
      </c>
      <c r="Q84" s="103">
        <v>216</v>
      </c>
      <c r="R84" s="103">
        <v>137</v>
      </c>
      <c r="S84" s="103"/>
      <c r="T84" s="103"/>
      <c r="U84" s="103"/>
    </row>
    <row r="85" spans="1:21" ht="25.5" x14ac:dyDescent="0.2">
      <c r="A85" s="108" t="s">
        <v>350</v>
      </c>
      <c r="B85" s="173">
        <f t="shared" ref="B85:B91" si="2">SUBTOTAL(9,C85:G85)</f>
        <v>5</v>
      </c>
      <c r="C85" s="47">
        <v>5</v>
      </c>
      <c r="D85" s="47">
        <v>0</v>
      </c>
      <c r="E85" s="47">
        <v>0</v>
      </c>
      <c r="F85" s="78">
        <v>0</v>
      </c>
      <c r="G85" s="78">
        <v>0</v>
      </c>
      <c r="H85" s="61" t="s">
        <v>111</v>
      </c>
      <c r="I85" s="14"/>
      <c r="L85" s="103"/>
      <c r="M85" s="103"/>
      <c r="N85" s="198"/>
      <c r="O85" s="198"/>
      <c r="P85" s="198"/>
      <c r="Q85" s="198"/>
      <c r="R85" s="198"/>
      <c r="S85" s="198"/>
      <c r="T85" s="198"/>
      <c r="U85" s="103"/>
    </row>
    <row r="86" spans="1:21" ht="25.5" x14ac:dyDescent="0.2">
      <c r="A86" s="108" t="s">
        <v>322</v>
      </c>
      <c r="B86" s="173">
        <f t="shared" si="2"/>
        <v>8</v>
      </c>
      <c r="C86" s="47">
        <v>8</v>
      </c>
      <c r="D86" s="47">
        <v>0</v>
      </c>
      <c r="E86" s="47">
        <v>0</v>
      </c>
      <c r="F86" s="78">
        <v>0</v>
      </c>
      <c r="G86" s="78">
        <v>0</v>
      </c>
      <c r="H86" s="61" t="s">
        <v>111</v>
      </c>
      <c r="I86" s="14"/>
      <c r="L86" s="112"/>
      <c r="M86" s="190"/>
      <c r="N86" s="197"/>
      <c r="O86" s="197"/>
      <c r="P86" s="197"/>
      <c r="Q86" s="197"/>
      <c r="R86" s="198"/>
      <c r="S86" s="198"/>
      <c r="T86" s="198"/>
      <c r="U86" s="103"/>
    </row>
    <row r="87" spans="1:21" ht="25.5" x14ac:dyDescent="0.2">
      <c r="A87" s="108" t="s">
        <v>338</v>
      </c>
      <c r="B87" s="173">
        <f t="shared" si="2"/>
        <v>64</v>
      </c>
      <c r="C87" s="47">
        <v>64</v>
      </c>
      <c r="D87" s="47">
        <v>0</v>
      </c>
      <c r="E87" s="47">
        <v>0</v>
      </c>
      <c r="F87" s="78">
        <v>0</v>
      </c>
      <c r="G87" s="78">
        <v>0</v>
      </c>
      <c r="H87" s="61" t="s">
        <v>111</v>
      </c>
      <c r="I87" s="14"/>
      <c r="L87" s="112"/>
      <c r="M87" s="113"/>
      <c r="N87" s="197"/>
      <c r="O87" s="197"/>
      <c r="P87" s="197"/>
      <c r="Q87" s="197"/>
      <c r="R87" s="198"/>
      <c r="S87" s="198"/>
      <c r="T87" s="198"/>
      <c r="U87" s="103"/>
    </row>
    <row r="88" spans="1:21" ht="38.25" x14ac:dyDescent="0.2">
      <c r="A88" s="108" t="s">
        <v>223</v>
      </c>
      <c r="B88" s="173">
        <f t="shared" si="2"/>
        <v>426</v>
      </c>
      <c r="C88" s="47">
        <v>0</v>
      </c>
      <c r="D88" s="47">
        <v>18</v>
      </c>
      <c r="E88" s="47">
        <v>97</v>
      </c>
      <c r="F88" s="78">
        <v>98</v>
      </c>
      <c r="G88" s="78">
        <v>213</v>
      </c>
      <c r="H88" s="61" t="s">
        <v>111</v>
      </c>
      <c r="I88" s="14"/>
      <c r="L88" s="110"/>
      <c r="M88" s="110"/>
      <c r="N88" s="110"/>
      <c r="O88" s="110"/>
      <c r="P88" s="110"/>
      <c r="Q88" s="110"/>
      <c r="R88" s="69"/>
      <c r="S88" s="103"/>
      <c r="T88" s="103"/>
      <c r="U88" s="103"/>
    </row>
    <row r="89" spans="1:21" ht="38.25" x14ac:dyDescent="0.2">
      <c r="A89" s="108" t="s">
        <v>225</v>
      </c>
      <c r="B89" s="173">
        <f t="shared" si="2"/>
        <v>122</v>
      </c>
      <c r="C89" s="47">
        <v>8</v>
      </c>
      <c r="D89" s="47">
        <v>16</v>
      </c>
      <c r="E89" s="47">
        <v>16</v>
      </c>
      <c r="F89" s="78">
        <v>41</v>
      </c>
      <c r="G89" s="78">
        <v>41</v>
      </c>
      <c r="H89" s="61" t="s">
        <v>111</v>
      </c>
      <c r="I89" s="14"/>
      <c r="L89" s="101"/>
      <c r="M89" s="118"/>
      <c r="N89" s="118"/>
      <c r="O89" s="118"/>
      <c r="P89" s="118"/>
      <c r="Q89" s="118"/>
      <c r="R89" s="100"/>
      <c r="T89" s="103"/>
      <c r="U89" s="103"/>
    </row>
    <row r="90" spans="1:21" ht="25.5" x14ac:dyDescent="0.2">
      <c r="A90" s="108" t="s">
        <v>203</v>
      </c>
      <c r="B90" s="173">
        <f t="shared" si="2"/>
        <v>20</v>
      </c>
      <c r="C90" s="47">
        <v>0</v>
      </c>
      <c r="D90" s="47">
        <v>10</v>
      </c>
      <c r="E90" s="47">
        <v>10</v>
      </c>
      <c r="F90" s="78">
        <v>0</v>
      </c>
      <c r="G90" s="78">
        <v>0</v>
      </c>
      <c r="H90" s="61" t="s">
        <v>111</v>
      </c>
      <c r="I90" s="14"/>
      <c r="L90" s="101"/>
      <c r="M90" s="118"/>
      <c r="N90" s="118"/>
      <c r="O90" s="118"/>
      <c r="P90" s="118"/>
      <c r="Q90" s="118"/>
      <c r="R90" s="100"/>
      <c r="T90" s="103"/>
      <c r="U90" s="103"/>
    </row>
    <row r="91" spans="1:21" ht="25.5" x14ac:dyDescent="0.2">
      <c r="A91" s="108" t="s">
        <v>337</v>
      </c>
      <c r="B91" s="173">
        <f t="shared" si="2"/>
        <v>6</v>
      </c>
      <c r="C91" s="47">
        <v>6</v>
      </c>
      <c r="D91" s="47">
        <v>0</v>
      </c>
      <c r="E91" s="47">
        <v>0</v>
      </c>
      <c r="F91" s="78">
        <v>0</v>
      </c>
      <c r="G91" s="78">
        <v>0</v>
      </c>
      <c r="H91" s="64" t="s">
        <v>111</v>
      </c>
      <c r="I91" s="14"/>
      <c r="L91" s="92"/>
      <c r="M91" s="91"/>
      <c r="N91" s="91"/>
      <c r="O91" s="91"/>
      <c r="P91" s="91"/>
      <c r="Q91" s="91"/>
      <c r="R91" s="100"/>
      <c r="T91" s="103"/>
      <c r="U91" s="103"/>
    </row>
    <row r="92" spans="1:21" ht="25.5" x14ac:dyDescent="0.2">
      <c r="A92" s="108" t="s">
        <v>179</v>
      </c>
      <c r="B92" s="174">
        <f>SUBTOTAL(9,C92:G92)</f>
        <v>6</v>
      </c>
      <c r="C92" s="48">
        <v>0</v>
      </c>
      <c r="D92" s="48">
        <v>0</v>
      </c>
      <c r="E92" s="48">
        <v>2</v>
      </c>
      <c r="F92" s="79">
        <v>2</v>
      </c>
      <c r="G92" s="79">
        <v>2</v>
      </c>
      <c r="H92" s="61" t="s">
        <v>123</v>
      </c>
      <c r="I92" s="14"/>
      <c r="R92" s="100"/>
      <c r="U92" s="103"/>
    </row>
    <row r="93" spans="1:21" ht="25.5" x14ac:dyDescent="0.2">
      <c r="A93" s="108" t="s">
        <v>180</v>
      </c>
      <c r="B93" s="174">
        <f t="shared" ref="B93:B98" si="3">SUBTOTAL(9,C93:G93)</f>
        <v>5</v>
      </c>
      <c r="C93" s="48">
        <v>2</v>
      </c>
      <c r="D93" s="48">
        <v>2</v>
      </c>
      <c r="E93" s="48">
        <v>1</v>
      </c>
      <c r="F93" s="79">
        <v>0</v>
      </c>
      <c r="G93" s="79">
        <v>0</v>
      </c>
      <c r="H93" s="61" t="s">
        <v>123</v>
      </c>
      <c r="I93" s="14"/>
      <c r="L93" s="119"/>
      <c r="M93" s="120"/>
      <c r="N93" s="120"/>
      <c r="O93" s="120"/>
      <c r="P93" s="120"/>
      <c r="Q93" s="120"/>
      <c r="R93" s="100"/>
      <c r="U93" s="103"/>
    </row>
    <row r="94" spans="1:21" ht="25.5" x14ac:dyDescent="0.2">
      <c r="A94" s="108" t="s">
        <v>181</v>
      </c>
      <c r="B94" s="174">
        <f t="shared" si="3"/>
        <v>6</v>
      </c>
      <c r="C94" s="48">
        <v>0</v>
      </c>
      <c r="D94" s="48">
        <v>2</v>
      </c>
      <c r="E94" s="48">
        <v>2</v>
      </c>
      <c r="F94" s="79">
        <v>2</v>
      </c>
      <c r="G94" s="79">
        <v>0</v>
      </c>
      <c r="H94" s="61" t="s">
        <v>123</v>
      </c>
      <c r="I94" s="14"/>
      <c r="L94" s="121"/>
      <c r="M94" s="120"/>
      <c r="N94" s="120"/>
      <c r="O94" s="120"/>
      <c r="P94" s="120"/>
      <c r="Q94" s="120"/>
      <c r="R94" s="100"/>
    </row>
    <row r="95" spans="1:21" ht="25.5" x14ac:dyDescent="0.2">
      <c r="A95" s="108" t="s">
        <v>182</v>
      </c>
      <c r="B95" s="174">
        <f t="shared" si="3"/>
        <v>10</v>
      </c>
      <c r="C95" s="48">
        <v>0</v>
      </c>
      <c r="D95" s="48">
        <v>10</v>
      </c>
      <c r="E95" s="48">
        <v>0</v>
      </c>
      <c r="F95" s="79">
        <v>0</v>
      </c>
      <c r="G95" s="79">
        <v>0</v>
      </c>
      <c r="H95" s="61" t="s">
        <v>123</v>
      </c>
      <c r="I95" s="14"/>
      <c r="R95" s="100"/>
    </row>
    <row r="96" spans="1:21" ht="25.5" x14ac:dyDescent="0.2">
      <c r="A96" s="108" t="s">
        <v>38</v>
      </c>
      <c r="B96" s="174">
        <f t="shared" si="3"/>
        <v>5</v>
      </c>
      <c r="C96" s="48">
        <v>5</v>
      </c>
      <c r="D96" s="48">
        <v>0</v>
      </c>
      <c r="E96" s="48">
        <v>0</v>
      </c>
      <c r="F96" s="79">
        <v>0</v>
      </c>
      <c r="G96" s="79">
        <v>0</v>
      </c>
      <c r="H96" s="61" t="s">
        <v>123</v>
      </c>
      <c r="I96" s="14"/>
      <c r="L96" s="41"/>
    </row>
    <row r="97" spans="1:78" ht="25.5" x14ac:dyDescent="0.2">
      <c r="A97" s="108" t="s">
        <v>226</v>
      </c>
      <c r="B97" s="174">
        <f t="shared" si="3"/>
        <v>164</v>
      </c>
      <c r="C97" s="48">
        <v>0</v>
      </c>
      <c r="D97" s="48">
        <v>0</v>
      </c>
      <c r="E97" s="48">
        <v>54</v>
      </c>
      <c r="F97" s="79">
        <v>77</v>
      </c>
      <c r="G97" s="79">
        <v>33</v>
      </c>
      <c r="H97" s="61" t="s">
        <v>123</v>
      </c>
      <c r="I97" s="14"/>
      <c r="L97" s="122"/>
      <c r="M97" s="123"/>
      <c r="N97" s="123"/>
      <c r="O97" s="123"/>
      <c r="P97" s="123"/>
      <c r="Q97" s="123"/>
      <c r="R97" s="123"/>
    </row>
    <row r="98" spans="1:78" ht="25.5" x14ac:dyDescent="0.2">
      <c r="A98" s="108" t="s">
        <v>227</v>
      </c>
      <c r="B98" s="174">
        <f t="shared" si="3"/>
        <v>12</v>
      </c>
      <c r="C98" s="48">
        <v>0</v>
      </c>
      <c r="D98" s="48">
        <v>0</v>
      </c>
      <c r="E98" s="48">
        <v>9</v>
      </c>
      <c r="F98" s="79">
        <v>3</v>
      </c>
      <c r="G98" s="79">
        <v>0</v>
      </c>
      <c r="H98" s="61" t="s">
        <v>123</v>
      </c>
      <c r="I98" s="14"/>
      <c r="L98" s="92"/>
      <c r="M98" s="91"/>
      <c r="N98" s="91"/>
      <c r="O98" s="91"/>
      <c r="P98" s="91"/>
      <c r="Q98" s="91"/>
      <c r="R98" s="100"/>
    </row>
    <row r="99" spans="1:78" ht="25.5" x14ac:dyDescent="0.2">
      <c r="A99" s="108" t="s">
        <v>183</v>
      </c>
      <c r="B99" s="175">
        <f>SUBTOTAL(9,C99:G99)</f>
        <v>6</v>
      </c>
      <c r="C99" s="49">
        <v>0</v>
      </c>
      <c r="D99" s="49">
        <v>0</v>
      </c>
      <c r="E99" s="49">
        <v>0</v>
      </c>
      <c r="F99" s="80">
        <v>3</v>
      </c>
      <c r="G99" s="80">
        <v>3</v>
      </c>
      <c r="H99" s="61" t="s">
        <v>117</v>
      </c>
      <c r="I99" s="14"/>
      <c r="L99" s="92"/>
      <c r="M99" s="91"/>
      <c r="N99" s="91"/>
      <c r="O99" s="91"/>
      <c r="P99" s="91"/>
      <c r="Q99" s="91"/>
      <c r="R99" s="100"/>
    </row>
    <row r="100" spans="1:78" ht="25.5" hidden="1" x14ac:dyDescent="0.2">
      <c r="A100" s="183" t="s">
        <v>169</v>
      </c>
      <c r="B100" s="175">
        <f>SUBTOTAL(9,C100:G100)</f>
        <v>0</v>
      </c>
      <c r="C100" s="49">
        <v>0</v>
      </c>
      <c r="D100" s="49">
        <v>0</v>
      </c>
      <c r="E100" s="49">
        <v>0</v>
      </c>
      <c r="F100" s="80">
        <v>0</v>
      </c>
      <c r="G100" s="80">
        <v>0</v>
      </c>
      <c r="H100" s="61" t="s">
        <v>117</v>
      </c>
      <c r="I100" s="14"/>
      <c r="L100" s="93"/>
      <c r="M100" s="91"/>
      <c r="N100" s="91"/>
      <c r="O100" s="91"/>
      <c r="P100" s="91"/>
      <c r="Q100" s="91"/>
      <c r="R100" s="100"/>
    </row>
    <row r="101" spans="1:78" ht="25.5" x14ac:dyDescent="0.2">
      <c r="A101" s="108" t="s">
        <v>170</v>
      </c>
      <c r="B101" s="175">
        <f>SUBTOTAL(9,C101:G101)</f>
        <v>4</v>
      </c>
      <c r="C101" s="49">
        <v>0</v>
      </c>
      <c r="D101" s="49">
        <v>0</v>
      </c>
      <c r="E101" s="49">
        <v>0</v>
      </c>
      <c r="F101" s="80">
        <v>2</v>
      </c>
      <c r="G101" s="80">
        <v>2</v>
      </c>
      <c r="H101" s="61" t="s">
        <v>117</v>
      </c>
      <c r="I101" s="14"/>
      <c r="L101" s="93"/>
      <c r="M101" s="91"/>
      <c r="N101" s="91"/>
      <c r="O101" s="91"/>
      <c r="P101" s="91"/>
      <c r="Q101" s="91"/>
      <c r="R101" s="100"/>
    </row>
    <row r="102" spans="1:78" ht="25.5" x14ac:dyDescent="0.2">
      <c r="A102" s="108" t="s">
        <v>171</v>
      </c>
      <c r="B102" s="175">
        <f>SUBTOTAL(9,C102:G102)</f>
        <v>9</v>
      </c>
      <c r="C102" s="49">
        <v>9</v>
      </c>
      <c r="D102" s="49">
        <v>0</v>
      </c>
      <c r="E102" s="49">
        <v>0</v>
      </c>
      <c r="F102" s="80">
        <v>0</v>
      </c>
      <c r="G102" s="80">
        <v>0</v>
      </c>
      <c r="H102" s="61" t="s">
        <v>117</v>
      </c>
      <c r="I102" s="14"/>
      <c r="L102" s="97"/>
      <c r="M102" s="124"/>
      <c r="N102" s="124"/>
      <c r="O102" s="124"/>
      <c r="P102" s="124"/>
      <c r="Q102" s="124"/>
      <c r="R102" s="100"/>
    </row>
    <row r="103" spans="1:78" ht="25.5" x14ac:dyDescent="0.2">
      <c r="A103" s="108" t="s">
        <v>172</v>
      </c>
      <c r="B103" s="175">
        <f>SUBTOTAL(9,C103:G103)</f>
        <v>8</v>
      </c>
      <c r="C103" s="49">
        <v>0</v>
      </c>
      <c r="D103" s="49">
        <v>8</v>
      </c>
      <c r="E103" s="49">
        <v>0</v>
      </c>
      <c r="F103" s="80">
        <v>0</v>
      </c>
      <c r="G103" s="80">
        <v>0</v>
      </c>
      <c r="H103" s="61" t="s">
        <v>117</v>
      </c>
      <c r="I103" s="14"/>
      <c r="L103" s="93"/>
      <c r="M103" s="91"/>
      <c r="N103" s="91"/>
      <c r="O103" s="91"/>
      <c r="P103" s="91"/>
      <c r="Q103" s="91"/>
      <c r="R103" s="100"/>
    </row>
    <row r="104" spans="1:78" customFormat="1" ht="76.5" hidden="1" x14ac:dyDescent="0.2">
      <c r="A104" s="23" t="s">
        <v>77</v>
      </c>
      <c r="B104" s="2">
        <v>0</v>
      </c>
      <c r="C104" s="2"/>
      <c r="D104" s="2"/>
      <c r="E104" s="2"/>
      <c r="F104" s="73"/>
      <c r="G104" s="73"/>
      <c r="H104" s="24" t="s">
        <v>114</v>
      </c>
      <c r="L104" s="63" t="s">
        <v>330</v>
      </c>
      <c r="M104" s="31"/>
      <c r="N104" s="31">
        <v>0</v>
      </c>
      <c r="O104" s="31">
        <v>10</v>
      </c>
      <c r="P104" s="31">
        <v>10</v>
      </c>
      <c r="Q104" s="31"/>
      <c r="R104" s="25"/>
    </row>
    <row r="105" spans="1:78" customFormat="1" ht="25.5" x14ac:dyDescent="0.2">
      <c r="A105" s="108" t="s">
        <v>358</v>
      </c>
      <c r="B105" s="175">
        <f t="shared" ref="B105:B111" si="4">SUBTOTAL(9,C105:G105)</f>
        <v>32</v>
      </c>
      <c r="C105" s="32">
        <v>0</v>
      </c>
      <c r="D105" s="32">
        <v>32</v>
      </c>
      <c r="E105" s="32">
        <v>0</v>
      </c>
      <c r="F105" s="81">
        <v>0</v>
      </c>
      <c r="G105" s="81">
        <v>0</v>
      </c>
      <c r="H105" s="114" t="s">
        <v>117</v>
      </c>
      <c r="I105" s="2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row>
    <row r="106" spans="1:78" customFormat="1" ht="25.5" x14ac:dyDescent="0.2">
      <c r="A106" s="108" t="s">
        <v>314</v>
      </c>
      <c r="B106" s="175">
        <f t="shared" si="4"/>
        <v>26</v>
      </c>
      <c r="C106" s="32">
        <v>0</v>
      </c>
      <c r="D106" s="32">
        <v>13</v>
      </c>
      <c r="E106" s="32">
        <v>13</v>
      </c>
      <c r="F106" s="81">
        <v>0</v>
      </c>
      <c r="G106" s="81">
        <v>0</v>
      </c>
      <c r="H106" s="114" t="s">
        <v>117</v>
      </c>
      <c r="I106" s="22"/>
      <c r="J106" s="2"/>
      <c r="K106" s="2"/>
      <c r="L106" s="96"/>
      <c r="M106" s="87"/>
      <c r="N106" s="87"/>
      <c r="O106" s="87"/>
      <c r="P106" s="87"/>
      <c r="Q106" s="87"/>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row>
    <row r="107" spans="1:78" ht="25.5" x14ac:dyDescent="0.2">
      <c r="A107" s="108" t="s">
        <v>228</v>
      </c>
      <c r="B107" s="175">
        <f t="shared" si="4"/>
        <v>52</v>
      </c>
      <c r="C107" s="49">
        <v>10</v>
      </c>
      <c r="D107" s="49">
        <v>10</v>
      </c>
      <c r="E107" s="49">
        <v>10</v>
      </c>
      <c r="F107" s="80">
        <v>11</v>
      </c>
      <c r="G107" s="80">
        <v>11</v>
      </c>
      <c r="H107" s="114" t="s">
        <v>117</v>
      </c>
      <c r="I107" s="22"/>
      <c r="L107" s="92"/>
      <c r="M107" s="91"/>
      <c r="N107" s="91"/>
      <c r="O107" s="91"/>
      <c r="P107" s="91"/>
      <c r="Q107" s="91"/>
    </row>
    <row r="108" spans="1:78" ht="25.5" x14ac:dyDescent="0.2">
      <c r="A108" s="108" t="s">
        <v>229</v>
      </c>
      <c r="B108" s="175">
        <f t="shared" si="4"/>
        <v>49</v>
      </c>
      <c r="C108" s="49">
        <v>0</v>
      </c>
      <c r="D108" s="49">
        <v>10</v>
      </c>
      <c r="E108" s="49">
        <v>32</v>
      </c>
      <c r="F108" s="80">
        <v>7</v>
      </c>
      <c r="G108" s="80">
        <v>0</v>
      </c>
      <c r="H108" s="61" t="s">
        <v>117</v>
      </c>
      <c r="I108" s="14"/>
      <c r="L108" s="97"/>
      <c r="M108" s="87"/>
      <c r="N108" s="87"/>
      <c r="O108" s="87"/>
      <c r="P108" s="87"/>
      <c r="Q108" s="87"/>
    </row>
    <row r="109" spans="1:78" ht="26.25" x14ac:dyDescent="0.25">
      <c r="A109" s="108" t="s">
        <v>72</v>
      </c>
      <c r="B109" s="175">
        <f t="shared" si="4"/>
        <v>5</v>
      </c>
      <c r="C109" s="49">
        <v>5</v>
      </c>
      <c r="D109" s="49">
        <v>0</v>
      </c>
      <c r="E109" s="49">
        <v>0</v>
      </c>
      <c r="F109" s="80">
        <v>0</v>
      </c>
      <c r="G109" s="80">
        <v>0</v>
      </c>
      <c r="H109" s="61" t="s">
        <v>117</v>
      </c>
      <c r="I109" s="14"/>
      <c r="L109" s="127"/>
      <c r="M109" s="124"/>
      <c r="N109" s="124"/>
      <c r="O109" s="124"/>
      <c r="P109" s="124"/>
      <c r="Q109" s="124"/>
    </row>
    <row r="110" spans="1:78" ht="25.5" x14ac:dyDescent="0.2">
      <c r="A110" s="108" t="s">
        <v>325</v>
      </c>
      <c r="B110" s="175">
        <f t="shared" si="4"/>
        <v>6</v>
      </c>
      <c r="C110" s="49">
        <v>6</v>
      </c>
      <c r="D110" s="49">
        <v>0</v>
      </c>
      <c r="E110" s="49">
        <v>0</v>
      </c>
      <c r="F110" s="80">
        <v>0</v>
      </c>
      <c r="G110" s="80">
        <v>0</v>
      </c>
      <c r="H110" s="61" t="s">
        <v>117</v>
      </c>
      <c r="I110" s="14"/>
      <c r="L110" s="97"/>
      <c r="M110" s="124"/>
      <c r="N110" s="124"/>
      <c r="O110" s="124"/>
      <c r="P110" s="124"/>
      <c r="Q110" s="124"/>
    </row>
    <row r="111" spans="1:78" ht="25.5" x14ac:dyDescent="0.2">
      <c r="A111" s="108" t="s">
        <v>73</v>
      </c>
      <c r="B111" s="175">
        <f t="shared" si="4"/>
        <v>9</v>
      </c>
      <c r="C111" s="49">
        <v>9</v>
      </c>
      <c r="D111" s="49">
        <v>0</v>
      </c>
      <c r="E111" s="49">
        <v>0</v>
      </c>
      <c r="F111" s="80">
        <v>0</v>
      </c>
      <c r="G111" s="80">
        <v>0</v>
      </c>
      <c r="H111" s="61" t="s">
        <v>117</v>
      </c>
      <c r="I111" s="14"/>
    </row>
    <row r="112" spans="1:78" ht="25.5" hidden="1" x14ac:dyDescent="0.2">
      <c r="A112" s="126" t="s">
        <v>329</v>
      </c>
      <c r="B112" s="175">
        <f>SUBTOTAL(9,C112:F112)</f>
        <v>0</v>
      </c>
      <c r="C112" s="49">
        <v>0</v>
      </c>
      <c r="D112" s="49">
        <v>0</v>
      </c>
      <c r="E112" s="49">
        <v>0</v>
      </c>
      <c r="F112" s="80">
        <v>0</v>
      </c>
      <c r="G112" s="80"/>
      <c r="H112" s="61" t="s">
        <v>117</v>
      </c>
      <c r="I112" s="14"/>
    </row>
    <row r="113" spans="1:25" ht="25.5" x14ac:dyDescent="0.2">
      <c r="A113" s="108" t="s">
        <v>345</v>
      </c>
      <c r="B113" s="175">
        <f>SUBTOTAL(9,C113:G113)</f>
        <v>6</v>
      </c>
      <c r="C113" s="49">
        <v>0</v>
      </c>
      <c r="D113" s="49">
        <v>6</v>
      </c>
      <c r="E113" s="49">
        <v>0</v>
      </c>
      <c r="F113" s="80">
        <v>0</v>
      </c>
      <c r="G113" s="80">
        <v>0</v>
      </c>
      <c r="H113" s="61" t="s">
        <v>117</v>
      </c>
      <c r="I113" s="14"/>
      <c r="L113" s="41"/>
    </row>
    <row r="114" spans="1:25" ht="25.5" x14ac:dyDescent="0.2">
      <c r="A114" s="108" t="s">
        <v>265</v>
      </c>
      <c r="B114" s="175">
        <f>SUBTOTAL(9,C114:G114)</f>
        <v>5</v>
      </c>
      <c r="C114" s="49">
        <v>0</v>
      </c>
      <c r="D114" s="49">
        <v>5</v>
      </c>
      <c r="E114" s="49">
        <v>0</v>
      </c>
      <c r="F114" s="80">
        <v>0</v>
      </c>
      <c r="G114" s="80">
        <v>0</v>
      </c>
      <c r="H114" s="61" t="s">
        <v>117</v>
      </c>
      <c r="I114" s="14"/>
      <c r="L114" s="199"/>
      <c r="M114" s="103"/>
      <c r="N114" s="103"/>
      <c r="O114" s="103"/>
      <c r="P114" s="103"/>
      <c r="Q114" s="103"/>
      <c r="R114" s="103"/>
      <c r="S114" s="103"/>
      <c r="T114" s="103"/>
      <c r="U114" s="103"/>
      <c r="V114" s="103"/>
      <c r="W114" s="103"/>
      <c r="X114" s="103"/>
    </row>
    <row r="115" spans="1:25" ht="25.5" hidden="1" x14ac:dyDescent="0.2">
      <c r="A115" s="84" t="s">
        <v>214</v>
      </c>
      <c r="B115" s="176">
        <f>SUBTOTAL(9,C115:F115)</f>
        <v>0</v>
      </c>
      <c r="C115" s="50">
        <v>0</v>
      </c>
      <c r="D115" s="50">
        <v>0</v>
      </c>
      <c r="E115" s="50">
        <v>0</v>
      </c>
      <c r="F115" s="82">
        <v>0</v>
      </c>
      <c r="G115" s="82">
        <v>0</v>
      </c>
      <c r="H115" s="61" t="s">
        <v>121</v>
      </c>
      <c r="I115" s="14"/>
      <c r="L115" s="128"/>
      <c r="M115" s="117"/>
      <c r="N115" s="117"/>
      <c r="O115" s="117"/>
      <c r="P115" s="117"/>
      <c r="Q115" s="117"/>
      <c r="R115" s="103"/>
      <c r="S115" s="103"/>
      <c r="T115" s="103"/>
      <c r="U115" s="103"/>
      <c r="V115" s="103"/>
      <c r="W115" s="103"/>
      <c r="X115" s="103"/>
    </row>
    <row r="116" spans="1:25" ht="25.5" hidden="1" x14ac:dyDescent="0.2">
      <c r="A116" s="108" t="s">
        <v>266</v>
      </c>
      <c r="B116" s="176">
        <f>SUBTOTAL(9,C116:F116)</f>
        <v>0</v>
      </c>
      <c r="C116" s="50">
        <v>0</v>
      </c>
      <c r="D116" s="50">
        <v>0</v>
      </c>
      <c r="E116" s="50">
        <v>0</v>
      </c>
      <c r="F116" s="82">
        <v>0</v>
      </c>
      <c r="G116" s="82"/>
      <c r="H116" s="61" t="s">
        <v>121</v>
      </c>
      <c r="I116" s="14"/>
      <c r="L116" s="125"/>
      <c r="M116" s="117"/>
      <c r="N116" s="117"/>
      <c r="O116" s="117"/>
      <c r="P116" s="117"/>
      <c r="Q116" s="117"/>
      <c r="R116" s="103"/>
      <c r="S116" s="103"/>
      <c r="T116" s="103"/>
      <c r="U116" s="103"/>
      <c r="V116" s="103"/>
      <c r="W116" s="103"/>
      <c r="X116" s="103"/>
    </row>
    <row r="117" spans="1:25" ht="25.5" x14ac:dyDescent="0.2">
      <c r="A117" s="108" t="s">
        <v>324</v>
      </c>
      <c r="B117" s="176">
        <f t="shared" ref="B117:B128" si="5">SUBTOTAL(9,C117:G117)</f>
        <v>6</v>
      </c>
      <c r="C117" s="50">
        <v>0</v>
      </c>
      <c r="D117" s="50">
        <v>6</v>
      </c>
      <c r="E117" s="50">
        <v>0</v>
      </c>
      <c r="F117" s="82">
        <v>0</v>
      </c>
      <c r="G117" s="82">
        <v>0</v>
      </c>
      <c r="H117" s="61" t="s">
        <v>121</v>
      </c>
      <c r="I117" s="14"/>
      <c r="L117" s="125"/>
      <c r="M117" s="117"/>
      <c r="N117" s="117"/>
      <c r="O117" s="117"/>
      <c r="P117" s="117"/>
      <c r="Q117" s="117"/>
      <c r="R117" s="103"/>
      <c r="S117" s="103"/>
      <c r="T117" s="103"/>
      <c r="U117" s="103"/>
      <c r="V117" s="103"/>
      <c r="W117" s="103"/>
      <c r="X117" s="103"/>
    </row>
    <row r="118" spans="1:25" ht="25.5" x14ac:dyDescent="0.2">
      <c r="A118" s="108" t="s">
        <v>339</v>
      </c>
      <c r="B118" s="176">
        <f t="shared" si="5"/>
        <v>7</v>
      </c>
      <c r="C118" s="176">
        <v>7</v>
      </c>
      <c r="D118" s="50">
        <v>0</v>
      </c>
      <c r="E118" s="50">
        <v>0</v>
      </c>
      <c r="F118" s="82">
        <v>0</v>
      </c>
      <c r="G118" s="82">
        <v>0</v>
      </c>
      <c r="H118" s="61" t="s">
        <v>121</v>
      </c>
      <c r="I118" s="14"/>
      <c r="L118" s="125"/>
      <c r="M118" s="117"/>
      <c r="N118" s="117"/>
      <c r="O118" s="117"/>
      <c r="P118" s="117"/>
      <c r="Q118" s="117"/>
      <c r="R118" s="103"/>
      <c r="S118" s="103"/>
      <c r="T118" s="103"/>
      <c r="U118" s="103"/>
      <c r="V118" s="103"/>
      <c r="W118" s="103"/>
      <c r="X118" s="103"/>
    </row>
    <row r="119" spans="1:25" ht="25.5" x14ac:dyDescent="0.2">
      <c r="A119" s="108" t="s">
        <v>347</v>
      </c>
      <c r="B119" s="176">
        <f t="shared" si="5"/>
        <v>6</v>
      </c>
      <c r="C119" s="176">
        <v>0</v>
      </c>
      <c r="D119" s="50">
        <v>6</v>
      </c>
      <c r="E119" s="50">
        <v>0</v>
      </c>
      <c r="F119" s="82">
        <v>0</v>
      </c>
      <c r="G119" s="82">
        <v>0</v>
      </c>
      <c r="H119" s="61" t="s">
        <v>121</v>
      </c>
      <c r="I119" s="14"/>
      <c r="L119" s="125"/>
      <c r="M119" s="117"/>
      <c r="N119" s="117"/>
      <c r="O119" s="117"/>
      <c r="P119" s="117"/>
      <c r="Q119" s="117"/>
      <c r="R119" s="103"/>
      <c r="S119" s="103"/>
      <c r="T119" s="103"/>
      <c r="U119" s="103"/>
      <c r="V119" s="103"/>
      <c r="W119" s="103"/>
      <c r="X119" s="103"/>
    </row>
    <row r="120" spans="1:25" ht="25.5" x14ac:dyDescent="0.2">
      <c r="A120" s="108" t="s">
        <v>346</v>
      </c>
      <c r="B120" s="176">
        <f t="shared" si="5"/>
        <v>11</v>
      </c>
      <c r="C120" s="176">
        <v>11</v>
      </c>
      <c r="D120" s="50">
        <v>0</v>
      </c>
      <c r="E120" s="50">
        <v>0</v>
      </c>
      <c r="F120" s="82">
        <v>0</v>
      </c>
      <c r="G120" s="82">
        <v>0</v>
      </c>
      <c r="H120" s="61" t="s">
        <v>121</v>
      </c>
      <c r="I120" s="14"/>
      <c r="L120" s="125"/>
      <c r="M120" s="117"/>
      <c r="N120" s="117"/>
      <c r="O120" s="117"/>
      <c r="P120" s="117"/>
      <c r="Q120" s="117"/>
      <c r="R120" s="103"/>
      <c r="S120" s="103"/>
      <c r="T120" s="103"/>
      <c r="U120" s="103"/>
      <c r="V120" s="103"/>
      <c r="W120" s="103"/>
      <c r="X120" s="103"/>
    </row>
    <row r="121" spans="1:25" ht="25.5" x14ac:dyDescent="0.2">
      <c r="A121" s="108" t="s">
        <v>230</v>
      </c>
      <c r="B121" s="176">
        <f t="shared" si="5"/>
        <v>0</v>
      </c>
      <c r="C121" s="50">
        <v>0</v>
      </c>
      <c r="D121" s="50">
        <v>0</v>
      </c>
      <c r="E121" s="50">
        <v>0</v>
      </c>
      <c r="F121" s="82">
        <v>0</v>
      </c>
      <c r="G121" s="82">
        <v>0</v>
      </c>
      <c r="H121" s="61" t="s">
        <v>121</v>
      </c>
      <c r="I121" s="14"/>
      <c r="L121" s="125"/>
      <c r="M121" s="117"/>
      <c r="N121" s="117"/>
      <c r="O121" s="117"/>
      <c r="P121" s="117"/>
      <c r="Q121" s="103"/>
      <c r="R121" s="103"/>
      <c r="S121" s="103"/>
      <c r="T121" s="103"/>
      <c r="U121" s="103"/>
      <c r="V121" s="103"/>
      <c r="W121" s="103"/>
      <c r="X121" s="103"/>
    </row>
    <row r="122" spans="1:25" ht="25.5" x14ac:dyDescent="0.2">
      <c r="A122" s="108" t="s">
        <v>231</v>
      </c>
      <c r="B122" s="176">
        <f t="shared" si="5"/>
        <v>16</v>
      </c>
      <c r="C122" s="50">
        <v>0</v>
      </c>
      <c r="D122" s="50">
        <v>0</v>
      </c>
      <c r="E122" s="50">
        <v>14</v>
      </c>
      <c r="F122" s="82">
        <v>1</v>
      </c>
      <c r="G122" s="82">
        <v>1</v>
      </c>
      <c r="H122" s="61" t="s">
        <v>121</v>
      </c>
      <c r="I122" s="83"/>
      <c r="L122" s="125"/>
      <c r="M122" s="117"/>
      <c r="N122" s="117"/>
      <c r="O122" s="117"/>
      <c r="P122" s="117"/>
      <c r="Q122" s="117"/>
      <c r="R122" s="69"/>
      <c r="S122" s="69"/>
      <c r="T122" s="103"/>
      <c r="U122" s="103"/>
      <c r="V122" s="103"/>
      <c r="W122" s="103"/>
      <c r="X122" s="103"/>
    </row>
    <row r="123" spans="1:25" ht="25.5" x14ac:dyDescent="0.2">
      <c r="A123" s="108" t="s">
        <v>232</v>
      </c>
      <c r="B123" s="200">
        <f t="shared" si="5"/>
        <v>6</v>
      </c>
      <c r="C123" s="201">
        <v>2</v>
      </c>
      <c r="D123" s="201">
        <v>2</v>
      </c>
      <c r="E123" s="201">
        <v>2</v>
      </c>
      <c r="F123" s="202">
        <v>0</v>
      </c>
      <c r="G123" s="202">
        <v>0</v>
      </c>
      <c r="H123" s="61" t="s">
        <v>120</v>
      </c>
      <c r="I123" s="14"/>
      <c r="L123" s="105"/>
      <c r="M123" s="117"/>
      <c r="N123" s="117"/>
      <c r="O123" s="117"/>
      <c r="P123" s="117"/>
      <c r="Q123" s="117"/>
      <c r="R123" s="69"/>
      <c r="S123" s="103"/>
      <c r="T123" s="103"/>
      <c r="U123" s="103"/>
      <c r="V123" s="103"/>
    </row>
    <row r="124" spans="1:25" ht="25.5" x14ac:dyDescent="0.2">
      <c r="A124" s="108" t="s">
        <v>318</v>
      </c>
      <c r="B124" s="200">
        <f t="shared" si="5"/>
        <v>7</v>
      </c>
      <c r="C124" s="201">
        <v>0</v>
      </c>
      <c r="D124" s="201">
        <v>7</v>
      </c>
      <c r="E124" s="201">
        <v>0</v>
      </c>
      <c r="F124" s="202">
        <v>0</v>
      </c>
      <c r="G124" s="202">
        <v>0</v>
      </c>
      <c r="H124" s="61" t="s">
        <v>120</v>
      </c>
      <c r="I124" s="14"/>
      <c r="L124" s="131"/>
      <c r="M124" s="132"/>
      <c r="N124" s="132"/>
      <c r="O124" s="132"/>
      <c r="P124" s="132"/>
      <c r="Q124" s="132"/>
      <c r="R124" s="69"/>
      <c r="S124" s="103"/>
      <c r="T124" s="103"/>
      <c r="U124" s="103"/>
      <c r="V124" s="103"/>
    </row>
    <row r="125" spans="1:25" ht="25.5" x14ac:dyDescent="0.2">
      <c r="A125" s="108" t="s">
        <v>321</v>
      </c>
      <c r="B125" s="200">
        <f t="shared" si="5"/>
        <v>6</v>
      </c>
      <c r="C125" s="201">
        <v>6</v>
      </c>
      <c r="D125" s="201">
        <v>0</v>
      </c>
      <c r="E125" s="201">
        <v>0</v>
      </c>
      <c r="F125" s="202">
        <v>0</v>
      </c>
      <c r="G125" s="202">
        <v>0</v>
      </c>
      <c r="H125" s="61" t="s">
        <v>120</v>
      </c>
      <c r="I125" s="14"/>
      <c r="L125" s="105"/>
      <c r="M125" s="117"/>
      <c r="N125" s="117"/>
      <c r="O125" s="117"/>
      <c r="P125" s="117"/>
      <c r="Q125" s="117"/>
      <c r="R125" s="103"/>
      <c r="S125" s="103"/>
      <c r="T125" s="103"/>
      <c r="U125" s="103"/>
      <c r="V125" s="103"/>
    </row>
    <row r="126" spans="1:25" ht="25.5" x14ac:dyDescent="0.2">
      <c r="A126" s="108" t="s">
        <v>326</v>
      </c>
      <c r="B126" s="200">
        <f t="shared" si="5"/>
        <v>5</v>
      </c>
      <c r="C126" s="201">
        <v>5</v>
      </c>
      <c r="D126" s="201">
        <v>0</v>
      </c>
      <c r="E126" s="201">
        <v>0</v>
      </c>
      <c r="F126" s="202">
        <v>0</v>
      </c>
      <c r="G126" s="202">
        <v>0</v>
      </c>
      <c r="H126" s="61" t="s">
        <v>120</v>
      </c>
      <c r="I126" s="14"/>
      <c r="L126" s="129"/>
      <c r="M126" s="130"/>
      <c r="N126" s="130"/>
      <c r="O126" s="130"/>
      <c r="P126" s="130"/>
      <c r="Q126" s="130"/>
      <c r="R126" s="69"/>
      <c r="S126" s="103"/>
      <c r="T126" s="103"/>
      <c r="U126" s="103"/>
      <c r="V126" s="103"/>
    </row>
    <row r="127" spans="1:25" ht="25.5" x14ac:dyDescent="0.2">
      <c r="A127" s="108" t="s">
        <v>233</v>
      </c>
      <c r="B127" s="200">
        <f t="shared" si="5"/>
        <v>102</v>
      </c>
      <c r="C127" s="200">
        <v>20</v>
      </c>
      <c r="D127" s="200">
        <v>27</v>
      </c>
      <c r="E127" s="200">
        <v>21</v>
      </c>
      <c r="F127" s="203">
        <v>16</v>
      </c>
      <c r="G127" s="203">
        <v>18</v>
      </c>
      <c r="H127" s="61" t="s">
        <v>120</v>
      </c>
      <c r="I127" s="14"/>
      <c r="L127" s="199"/>
      <c r="M127" s="103"/>
      <c r="N127" s="103"/>
      <c r="O127" s="103"/>
      <c r="P127" s="103"/>
      <c r="Q127" s="103"/>
      <c r="R127" s="103"/>
      <c r="S127" s="103"/>
      <c r="T127" s="103"/>
      <c r="U127" s="103"/>
      <c r="V127" s="103"/>
    </row>
    <row r="128" spans="1:25" ht="25.5" x14ac:dyDescent="0.2">
      <c r="A128" s="108" t="s">
        <v>234</v>
      </c>
      <c r="B128" s="210">
        <f t="shared" si="5"/>
        <v>169</v>
      </c>
      <c r="C128" s="211">
        <v>80</v>
      </c>
      <c r="D128" s="211">
        <v>89</v>
      </c>
      <c r="E128" s="211">
        <v>0</v>
      </c>
      <c r="F128" s="212">
        <v>0</v>
      </c>
      <c r="G128" s="212">
        <v>0</v>
      </c>
      <c r="H128" s="61" t="s">
        <v>119</v>
      </c>
      <c r="I128" s="14"/>
      <c r="L128" s="134"/>
      <c r="M128" s="117"/>
      <c r="N128" s="117"/>
      <c r="O128" s="117"/>
      <c r="P128" s="117"/>
      <c r="Q128" s="117"/>
      <c r="R128" s="103"/>
      <c r="S128" s="103"/>
      <c r="T128" s="103"/>
      <c r="U128" s="103"/>
      <c r="V128" s="103"/>
      <c r="W128" s="103"/>
      <c r="X128" s="103"/>
      <c r="Y128" s="103"/>
    </row>
    <row r="129" spans="1:70" ht="25.5" hidden="1" x14ac:dyDescent="0.2">
      <c r="A129" s="23" t="s">
        <v>235</v>
      </c>
      <c r="B129" s="144">
        <f>SUM($C129:$E129)</f>
        <v>0</v>
      </c>
      <c r="C129" s="144">
        <v>0</v>
      </c>
      <c r="D129" s="144">
        <v>0</v>
      </c>
      <c r="E129" s="144">
        <v>0</v>
      </c>
      <c r="F129" s="145">
        <v>0</v>
      </c>
      <c r="G129" s="145"/>
      <c r="H129" s="61" t="s">
        <v>119</v>
      </c>
      <c r="I129" s="14"/>
      <c r="L129" s="133"/>
      <c r="M129" s="117"/>
      <c r="N129" s="117"/>
      <c r="O129" s="117"/>
      <c r="P129" s="117"/>
      <c r="Q129" s="117"/>
      <c r="R129" s="103"/>
      <c r="S129" s="103"/>
      <c r="T129" s="103"/>
      <c r="U129" s="103"/>
      <c r="V129" s="103"/>
      <c r="W129" s="103"/>
      <c r="X129" s="103"/>
      <c r="Y129" s="103"/>
    </row>
    <row r="130" spans="1:70" ht="25.5" x14ac:dyDescent="0.2">
      <c r="A130" s="108" t="s">
        <v>236</v>
      </c>
      <c r="B130" s="210">
        <f>SUBTOTAL(9,C130:G130)</f>
        <v>9</v>
      </c>
      <c r="C130" s="213">
        <v>9</v>
      </c>
      <c r="D130" s="213">
        <v>0</v>
      </c>
      <c r="E130" s="211">
        <v>0</v>
      </c>
      <c r="F130" s="212">
        <v>0</v>
      </c>
      <c r="G130" s="212">
        <v>0</v>
      </c>
      <c r="H130" s="61" t="s">
        <v>119</v>
      </c>
      <c r="I130" s="14"/>
      <c r="L130" s="116"/>
      <c r="M130" s="130"/>
      <c r="N130" s="130"/>
      <c r="O130" s="130"/>
      <c r="P130" s="130"/>
      <c r="Q130" s="130"/>
      <c r="R130" s="103"/>
      <c r="S130" s="103"/>
      <c r="T130" s="103"/>
      <c r="U130" s="103"/>
      <c r="V130" s="103"/>
    </row>
    <row r="131" spans="1:70" customFormat="1" ht="14.25" hidden="1" x14ac:dyDescent="0.2">
      <c r="A131" s="23" t="s">
        <v>103</v>
      </c>
      <c r="B131" s="2">
        <v>0</v>
      </c>
      <c r="C131" s="2"/>
      <c r="D131" s="2"/>
      <c r="E131" s="2"/>
      <c r="F131" s="73"/>
      <c r="G131" s="73"/>
      <c r="H131" s="24" t="s">
        <v>112</v>
      </c>
      <c r="L131" s="40" t="s">
        <v>62</v>
      </c>
      <c r="M131" s="36"/>
      <c r="N131" s="36"/>
      <c r="O131" s="36"/>
      <c r="P131" s="36"/>
      <c r="Q131" s="36"/>
    </row>
    <row r="132" spans="1:70" ht="25.5" hidden="1" x14ac:dyDescent="0.2">
      <c r="A132" s="108" t="s">
        <v>237</v>
      </c>
      <c r="B132" s="177">
        <f>SUBTOTAL(9,C132:F132)</f>
        <v>0</v>
      </c>
      <c r="C132" s="148">
        <v>0</v>
      </c>
      <c r="D132" s="148">
        <v>0</v>
      </c>
      <c r="E132" s="146">
        <v>0</v>
      </c>
      <c r="F132" s="147">
        <v>0</v>
      </c>
      <c r="G132" s="147"/>
      <c r="H132" s="61" t="s">
        <v>119</v>
      </c>
      <c r="I132" s="14"/>
      <c r="L132" s="103"/>
      <c r="M132" s="103"/>
      <c r="N132" s="103"/>
      <c r="O132" s="103"/>
      <c r="P132" s="103"/>
      <c r="Q132" s="103"/>
      <c r="R132" s="103"/>
      <c r="S132" s="103"/>
      <c r="T132" s="103"/>
      <c r="U132" s="103"/>
      <c r="V132" s="103"/>
    </row>
    <row r="133" spans="1:70" customFormat="1" hidden="1" x14ac:dyDescent="0.2">
      <c r="A133" s="23" t="s">
        <v>104</v>
      </c>
      <c r="B133" s="2">
        <v>0</v>
      </c>
      <c r="C133" s="2"/>
      <c r="D133" s="2"/>
      <c r="E133" s="2"/>
      <c r="F133" s="73"/>
      <c r="G133" s="73"/>
      <c r="H133" s="24" t="s">
        <v>112</v>
      </c>
      <c r="L133" s="2"/>
      <c r="M133" s="2"/>
      <c r="N133" s="2"/>
      <c r="O133" s="2"/>
      <c r="P133" s="2"/>
      <c r="Q133" s="2"/>
    </row>
    <row r="134" spans="1:70" ht="25.5" hidden="1" x14ac:dyDescent="0.2">
      <c r="A134" s="183" t="s">
        <v>238</v>
      </c>
      <c r="B134" s="177">
        <f>SUBTOTAL(9,C134:F134)</f>
        <v>0</v>
      </c>
      <c r="C134" s="146">
        <v>0</v>
      </c>
      <c r="D134" s="146">
        <v>0</v>
      </c>
      <c r="E134" s="146">
        <v>0</v>
      </c>
      <c r="F134" s="147">
        <v>0</v>
      </c>
      <c r="G134" s="147">
        <v>0</v>
      </c>
      <c r="H134" s="61" t="s">
        <v>119</v>
      </c>
      <c r="I134" s="14"/>
    </row>
    <row r="135" spans="1:70" customFormat="1" hidden="1" x14ac:dyDescent="0.2">
      <c r="A135" s="23" t="s">
        <v>202</v>
      </c>
      <c r="B135" s="2">
        <v>0</v>
      </c>
      <c r="C135" s="2"/>
      <c r="D135" s="2"/>
      <c r="E135" s="2"/>
      <c r="F135" s="73"/>
      <c r="G135" s="73"/>
      <c r="H135" s="24" t="s">
        <v>112</v>
      </c>
      <c r="L135" s="34" t="s">
        <v>34</v>
      </c>
      <c r="M135" s="35"/>
      <c r="N135" s="35"/>
      <c r="O135" s="35"/>
      <c r="P135" s="35"/>
      <c r="Q135" s="35">
        <v>3</v>
      </c>
    </row>
    <row r="136" spans="1:70" customFormat="1" hidden="1" x14ac:dyDescent="0.2">
      <c r="A136" s="23" t="s">
        <v>276</v>
      </c>
      <c r="B136" s="2">
        <v>0</v>
      </c>
      <c r="C136" s="2"/>
      <c r="D136" s="2"/>
      <c r="E136" s="2"/>
      <c r="F136" s="73"/>
      <c r="G136" s="73"/>
      <c r="H136" s="24" t="s">
        <v>111</v>
      </c>
      <c r="L136" s="33" t="s">
        <v>269</v>
      </c>
      <c r="M136" s="35"/>
      <c r="N136" s="35"/>
      <c r="O136" s="35"/>
      <c r="P136" s="35"/>
      <c r="Q136" s="35"/>
    </row>
    <row r="137" spans="1:70" customFormat="1" hidden="1" x14ac:dyDescent="0.2">
      <c r="A137" s="23" t="s">
        <v>273</v>
      </c>
      <c r="B137" s="2">
        <v>0</v>
      </c>
      <c r="C137" s="2"/>
      <c r="D137" s="2"/>
      <c r="E137" s="2"/>
      <c r="F137" s="73"/>
      <c r="G137" s="73"/>
      <c r="H137" s="24" t="s">
        <v>111</v>
      </c>
      <c r="L137" s="33" t="s">
        <v>33</v>
      </c>
      <c r="M137" s="35"/>
      <c r="N137" s="35"/>
      <c r="O137" s="35"/>
      <c r="P137" s="35"/>
      <c r="Q137" s="35"/>
    </row>
    <row r="138" spans="1:70" customFormat="1" hidden="1" x14ac:dyDescent="0.2">
      <c r="A138" s="23" t="s">
        <v>272</v>
      </c>
      <c r="B138" s="2">
        <v>0</v>
      </c>
      <c r="C138" s="2"/>
      <c r="D138" s="2"/>
      <c r="E138" s="2"/>
      <c r="F138" s="73"/>
      <c r="G138" s="73"/>
      <c r="H138" s="24" t="s">
        <v>111</v>
      </c>
      <c r="L138" s="66" t="s">
        <v>264</v>
      </c>
      <c r="M138" s="4"/>
      <c r="N138" s="4"/>
      <c r="O138" s="4"/>
      <c r="P138" s="35"/>
      <c r="Q138" s="35">
        <v>2</v>
      </c>
    </row>
    <row r="139" spans="1:70" ht="25.5" hidden="1" x14ac:dyDescent="0.2">
      <c r="A139" s="23" t="s">
        <v>91</v>
      </c>
      <c r="B139" s="146">
        <f>SUM($C139:$E139)</f>
        <v>0</v>
      </c>
      <c r="C139" s="148">
        <v>0</v>
      </c>
      <c r="D139" s="148">
        <v>0</v>
      </c>
      <c r="E139" s="148">
        <v>0</v>
      </c>
      <c r="F139" s="149">
        <v>0</v>
      </c>
      <c r="G139" s="149"/>
      <c r="H139" s="61" t="s">
        <v>119</v>
      </c>
      <c r="I139" s="14"/>
    </row>
    <row r="140" spans="1:70" customFormat="1" hidden="1" x14ac:dyDescent="0.2">
      <c r="A140" s="23" t="s">
        <v>64</v>
      </c>
      <c r="B140" s="2">
        <v>0</v>
      </c>
      <c r="C140" s="2"/>
      <c r="D140" s="2"/>
      <c r="E140" s="2"/>
      <c r="F140" s="73"/>
      <c r="G140" s="73"/>
      <c r="H140" s="24" t="s">
        <v>111</v>
      </c>
      <c r="L140" s="137" t="s">
        <v>320</v>
      </c>
      <c r="M140" s="138"/>
      <c r="N140" s="138">
        <v>6</v>
      </c>
      <c r="O140" s="138"/>
      <c r="P140" s="138"/>
      <c r="Q140" s="138"/>
    </row>
    <row r="141" spans="1:70" customFormat="1" ht="25.5" x14ac:dyDescent="0.2">
      <c r="A141" s="108" t="s">
        <v>349</v>
      </c>
      <c r="B141" s="210">
        <f t="shared" ref="B141:B148" si="6">SUBTOTAL(9,C141:G141)</f>
        <v>6</v>
      </c>
      <c r="C141" s="211">
        <v>0</v>
      </c>
      <c r="D141" s="211">
        <v>0</v>
      </c>
      <c r="E141" s="211">
        <v>2</v>
      </c>
      <c r="F141" s="212">
        <v>2</v>
      </c>
      <c r="G141" s="212">
        <v>2</v>
      </c>
      <c r="H141" s="61" t="s">
        <v>119</v>
      </c>
      <c r="I141" s="14"/>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row>
    <row r="142" spans="1:70" customFormat="1" ht="25.5" x14ac:dyDescent="0.2">
      <c r="A142" s="108" t="s">
        <v>348</v>
      </c>
      <c r="B142" s="210">
        <f t="shared" si="6"/>
        <v>6</v>
      </c>
      <c r="C142" s="211">
        <v>6</v>
      </c>
      <c r="D142" s="211">
        <v>0</v>
      </c>
      <c r="E142" s="211">
        <v>0</v>
      </c>
      <c r="F142" s="212">
        <v>0</v>
      </c>
      <c r="G142" s="212">
        <v>0</v>
      </c>
      <c r="H142" s="64" t="s">
        <v>119</v>
      </c>
      <c r="I142" s="14"/>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row>
    <row r="143" spans="1:70" customFormat="1" ht="25.5" x14ac:dyDescent="0.2">
      <c r="A143" s="108" t="s">
        <v>204</v>
      </c>
      <c r="B143" s="210">
        <f t="shared" si="6"/>
        <v>9</v>
      </c>
      <c r="C143" s="211">
        <v>4</v>
      </c>
      <c r="D143" s="211">
        <v>5</v>
      </c>
      <c r="E143" s="211">
        <v>0</v>
      </c>
      <c r="F143" s="212">
        <v>0</v>
      </c>
      <c r="G143" s="212">
        <v>0</v>
      </c>
      <c r="H143" s="61" t="s">
        <v>119</v>
      </c>
      <c r="I143" s="14"/>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row>
    <row r="144" spans="1:70" customFormat="1" ht="25.5" x14ac:dyDescent="0.2">
      <c r="A144" s="108" t="s">
        <v>334</v>
      </c>
      <c r="B144" s="210">
        <f t="shared" si="6"/>
        <v>5</v>
      </c>
      <c r="C144" s="211">
        <v>0</v>
      </c>
      <c r="D144" s="211">
        <v>0</v>
      </c>
      <c r="E144" s="211">
        <v>2</v>
      </c>
      <c r="F144" s="212">
        <v>2</v>
      </c>
      <c r="G144" s="212">
        <v>1</v>
      </c>
      <c r="H144" s="61" t="s">
        <v>119</v>
      </c>
      <c r="I144" s="14"/>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row>
    <row r="145" spans="1:71" customFormat="1" ht="25.5" x14ac:dyDescent="0.2">
      <c r="A145" s="108" t="s">
        <v>108</v>
      </c>
      <c r="B145" s="210">
        <f t="shared" si="6"/>
        <v>7</v>
      </c>
      <c r="C145" s="211">
        <v>7</v>
      </c>
      <c r="D145" s="211">
        <v>0</v>
      </c>
      <c r="E145" s="211">
        <v>0</v>
      </c>
      <c r="F145" s="212">
        <v>0</v>
      </c>
      <c r="G145" s="212">
        <v>0</v>
      </c>
      <c r="H145" s="61" t="s">
        <v>119</v>
      </c>
      <c r="I145" s="14"/>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1" customFormat="1" ht="25.5" x14ac:dyDescent="0.2">
      <c r="A146" s="108" t="s">
        <v>315</v>
      </c>
      <c r="B146" s="210">
        <f t="shared" si="6"/>
        <v>21</v>
      </c>
      <c r="C146" s="211">
        <v>0</v>
      </c>
      <c r="D146" s="211">
        <v>11</v>
      </c>
      <c r="E146" s="211">
        <v>10</v>
      </c>
      <c r="F146" s="212">
        <v>0</v>
      </c>
      <c r="G146" s="212">
        <v>0</v>
      </c>
      <c r="H146" s="61" t="s">
        <v>119</v>
      </c>
      <c r="I146" s="14"/>
      <c r="J146" s="2"/>
      <c r="K146" s="103"/>
      <c r="L146" s="198"/>
      <c r="M146" s="103"/>
      <c r="N146" s="103"/>
      <c r="O146" s="103"/>
      <c r="P146" s="103"/>
      <c r="Q146" s="103"/>
      <c r="R146" s="103"/>
      <c r="S146" s="103"/>
      <c r="T146" s="103"/>
      <c r="U146" s="103"/>
      <c r="V146" s="103"/>
      <c r="W146" s="103"/>
      <c r="X146" s="103"/>
      <c r="Y146" s="103"/>
      <c r="Z146" s="103"/>
      <c r="AA146" s="103"/>
      <c r="AB146" s="103"/>
      <c r="AC146" s="103"/>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row>
    <row r="147" spans="1:71" customFormat="1" ht="25.5" x14ac:dyDescent="0.2">
      <c r="A147" s="108" t="s">
        <v>327</v>
      </c>
      <c r="B147" s="210">
        <f t="shared" si="6"/>
        <v>9</v>
      </c>
      <c r="C147" s="211">
        <v>9</v>
      </c>
      <c r="D147" s="211">
        <v>0</v>
      </c>
      <c r="E147" s="211">
        <v>0</v>
      </c>
      <c r="F147" s="212">
        <v>0</v>
      </c>
      <c r="G147" s="212">
        <v>0</v>
      </c>
      <c r="H147" s="61" t="s">
        <v>119</v>
      </c>
      <c r="I147" s="14"/>
      <c r="J147" s="2"/>
      <c r="K147" s="103"/>
      <c r="L147" s="199"/>
      <c r="M147" s="103"/>
      <c r="N147" s="103"/>
      <c r="O147" s="103"/>
      <c r="P147" s="103"/>
      <c r="Q147" s="103"/>
      <c r="R147" s="103"/>
      <c r="S147" s="103"/>
      <c r="T147" s="103"/>
      <c r="U147" s="103"/>
      <c r="V147" s="103"/>
      <c r="W147" s="103"/>
      <c r="X147" s="103"/>
      <c r="Y147" s="103"/>
      <c r="Z147" s="103"/>
      <c r="AA147" s="103"/>
      <c r="AB147" s="103"/>
      <c r="AC147" s="103"/>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row>
    <row r="148" spans="1:71" ht="25.5" customHeight="1" thickBot="1" x14ac:dyDescent="0.25">
      <c r="A148" s="108" t="s">
        <v>239</v>
      </c>
      <c r="B148" s="210">
        <f t="shared" si="6"/>
        <v>104</v>
      </c>
      <c r="C148" s="211">
        <v>0</v>
      </c>
      <c r="D148" s="211">
        <v>8</v>
      </c>
      <c r="E148" s="211">
        <v>27</v>
      </c>
      <c r="F148" s="212">
        <v>34</v>
      </c>
      <c r="G148" s="212">
        <v>35</v>
      </c>
      <c r="H148" s="209" t="s">
        <v>119</v>
      </c>
      <c r="I148" s="14"/>
      <c r="K148" s="140"/>
      <c r="L148" s="140"/>
      <c r="M148" s="140"/>
      <c r="N148" s="140"/>
      <c r="O148" s="141"/>
      <c r="P148" s="103"/>
      <c r="Q148" s="103"/>
      <c r="R148" s="103"/>
      <c r="S148" s="140"/>
      <c r="T148" s="140"/>
      <c r="U148" s="140"/>
      <c r="V148" s="140"/>
      <c r="W148" s="141"/>
      <c r="X148" s="103"/>
      <c r="Y148" s="103"/>
      <c r="Z148" s="103"/>
      <c r="AA148" s="103"/>
      <c r="AB148" s="103"/>
      <c r="AC148" s="103"/>
      <c r="BS148" s="14"/>
    </row>
    <row r="149" spans="1:71" customFormat="1" ht="13.5" hidden="1" thickBot="1" x14ac:dyDescent="0.25">
      <c r="A149" s="163" t="s">
        <v>291</v>
      </c>
      <c r="B149" s="25">
        <v>0</v>
      </c>
      <c r="C149" s="25"/>
      <c r="D149" s="25"/>
      <c r="E149" s="25"/>
      <c r="F149" s="164"/>
      <c r="G149" s="164"/>
      <c r="H149" s="208" t="s">
        <v>111</v>
      </c>
      <c r="S149" s="139">
        <v>3232</v>
      </c>
      <c r="T149" s="139">
        <v>2229</v>
      </c>
      <c r="U149" s="139">
        <v>2904</v>
      </c>
      <c r="V149" s="139">
        <v>4419</v>
      </c>
      <c r="W149" s="139">
        <v>3356</v>
      </c>
    </row>
    <row r="150" spans="1:71" ht="13.5" thickBot="1" x14ac:dyDescent="0.25">
      <c r="A150" s="167" t="s">
        <v>167</v>
      </c>
      <c r="B150" s="178" t="s">
        <v>362</v>
      </c>
      <c r="C150" s="168">
        <f>SUBTOTAL(9,C10:C148,C7)</f>
        <v>2005</v>
      </c>
      <c r="D150" s="168">
        <f>SUBTOTAL(9,D10:D148,D7)</f>
        <v>2884</v>
      </c>
      <c r="E150" s="168">
        <f>SUBTOTAL(9,E10:E148,E7)</f>
        <v>4202</v>
      </c>
      <c r="F150" s="169">
        <f>SUBTOTAL(9,F10:F148,F7)</f>
        <v>2784</v>
      </c>
      <c r="G150" s="169">
        <f>SUBTOTAL(9,G10:G148,G7)</f>
        <v>2659</v>
      </c>
      <c r="H150" s="73"/>
      <c r="K150" s="142"/>
      <c r="L150" s="142"/>
      <c r="M150" s="142"/>
      <c r="N150" s="142"/>
      <c r="O150" s="142"/>
      <c r="P150" s="103"/>
      <c r="Q150" s="103"/>
      <c r="R150" s="103"/>
      <c r="S150" s="103"/>
      <c r="T150" s="103"/>
      <c r="U150" s="103"/>
      <c r="V150" s="103"/>
      <c r="W150" s="103"/>
      <c r="X150" s="103"/>
      <c r="Y150" s="103"/>
      <c r="Z150" s="103"/>
      <c r="AA150" s="103"/>
      <c r="AB150" s="103"/>
      <c r="AC150" s="103"/>
      <c r="BS150" s="14"/>
    </row>
    <row r="151" spans="1:71" x14ac:dyDescent="0.2">
      <c r="A151" s="165"/>
      <c r="B151" s="18"/>
      <c r="C151" s="18"/>
      <c r="D151" s="18"/>
      <c r="E151" s="18"/>
      <c r="F151" s="166"/>
      <c r="G151" s="166"/>
      <c r="H151" s="114"/>
      <c r="K151" s="103"/>
      <c r="L151" s="103"/>
      <c r="M151" s="103"/>
      <c r="N151" s="103"/>
      <c r="O151" s="103"/>
      <c r="P151" s="103"/>
      <c r="Q151" s="103"/>
      <c r="R151" s="103"/>
      <c r="S151" s="103"/>
      <c r="T151" s="103"/>
      <c r="U151" s="103"/>
      <c r="V151" s="103"/>
      <c r="W151" s="103"/>
      <c r="X151" s="103"/>
      <c r="Y151" s="103"/>
      <c r="Z151" s="103"/>
      <c r="AA151" s="103"/>
      <c r="AB151" s="103"/>
      <c r="AC151" s="103"/>
      <c r="BS151" s="14"/>
    </row>
    <row r="152" spans="1:71" customFormat="1" hidden="1" x14ac:dyDescent="0.2">
      <c r="A152" s="23" t="s">
        <v>290</v>
      </c>
      <c r="B152" s="2">
        <v>0</v>
      </c>
      <c r="C152" s="2"/>
      <c r="D152" s="2"/>
      <c r="E152" s="2"/>
      <c r="F152" s="73"/>
      <c r="G152" s="73"/>
      <c r="H152" s="24" t="s">
        <v>111</v>
      </c>
    </row>
    <row r="153" spans="1:71" customFormat="1" hidden="1" x14ac:dyDescent="0.2">
      <c r="A153" s="23" t="s">
        <v>289</v>
      </c>
      <c r="B153" s="2">
        <v>0</v>
      </c>
      <c r="C153" s="2"/>
      <c r="D153" s="2"/>
      <c r="E153" s="2"/>
      <c r="F153" s="73"/>
      <c r="G153" s="73"/>
      <c r="H153" s="24" t="s">
        <v>111</v>
      </c>
    </row>
    <row r="154" spans="1:71" customFormat="1" hidden="1" x14ac:dyDescent="0.2">
      <c r="A154" s="23" t="s">
        <v>220</v>
      </c>
      <c r="B154" s="2">
        <v>0</v>
      </c>
      <c r="C154" s="2"/>
      <c r="D154" s="2"/>
      <c r="E154" s="2"/>
      <c r="F154" s="73"/>
      <c r="G154" s="73"/>
      <c r="H154" s="24" t="s">
        <v>111</v>
      </c>
    </row>
    <row r="155" spans="1:71" customFormat="1" ht="25.5" hidden="1" x14ac:dyDescent="0.2">
      <c r="A155" s="23" t="s">
        <v>218</v>
      </c>
      <c r="B155" s="2">
        <v>0</v>
      </c>
      <c r="C155" s="2"/>
      <c r="D155" s="2"/>
      <c r="E155" s="2"/>
      <c r="F155" s="73"/>
      <c r="G155" s="73"/>
      <c r="H155" s="24" t="s">
        <v>111</v>
      </c>
    </row>
    <row r="156" spans="1:71" customFormat="1" hidden="1" x14ac:dyDescent="0.2">
      <c r="A156" s="23" t="s">
        <v>139</v>
      </c>
      <c r="B156" s="2">
        <v>0</v>
      </c>
      <c r="C156" s="2"/>
      <c r="D156" s="2"/>
      <c r="E156" s="2"/>
      <c r="F156" s="73"/>
      <c r="G156" s="73"/>
      <c r="H156" s="24" t="s">
        <v>111</v>
      </c>
    </row>
    <row r="157" spans="1:71" customFormat="1" hidden="1" x14ac:dyDescent="0.2">
      <c r="A157" s="23" t="s">
        <v>135</v>
      </c>
      <c r="B157" s="2">
        <v>0</v>
      </c>
      <c r="C157" s="2"/>
      <c r="D157" s="2"/>
      <c r="E157" s="2"/>
      <c r="F157" s="73"/>
      <c r="G157" s="73"/>
      <c r="H157" s="24" t="s">
        <v>111</v>
      </c>
    </row>
    <row r="158" spans="1:71" customFormat="1" hidden="1" x14ac:dyDescent="0.2">
      <c r="A158" s="23" t="s">
        <v>136</v>
      </c>
      <c r="B158" s="2">
        <v>0</v>
      </c>
      <c r="C158" s="2"/>
      <c r="D158" s="2"/>
      <c r="E158" s="2"/>
      <c r="F158" s="73"/>
      <c r="G158" s="73"/>
      <c r="H158" s="24" t="s">
        <v>111</v>
      </c>
    </row>
    <row r="159" spans="1:71" customFormat="1" hidden="1" x14ac:dyDescent="0.2">
      <c r="A159" s="23" t="s">
        <v>67</v>
      </c>
      <c r="B159" s="2">
        <v>0</v>
      </c>
      <c r="C159" s="2"/>
      <c r="D159" s="2"/>
      <c r="E159" s="2"/>
      <c r="F159" s="73"/>
      <c r="G159" s="73"/>
      <c r="H159" s="24" t="s">
        <v>123</v>
      </c>
    </row>
    <row r="160" spans="1:71" customFormat="1" hidden="1" x14ac:dyDescent="0.2">
      <c r="A160" s="23" t="s">
        <v>66</v>
      </c>
      <c r="B160" s="2">
        <v>0</v>
      </c>
      <c r="C160" s="2"/>
      <c r="D160" s="2"/>
      <c r="E160" s="2"/>
      <c r="F160" s="73"/>
      <c r="G160" s="73"/>
      <c r="H160" s="24" t="s">
        <v>123</v>
      </c>
    </row>
    <row r="161" spans="1:71" customFormat="1" hidden="1" x14ac:dyDescent="0.2">
      <c r="A161" s="23" t="s">
        <v>87</v>
      </c>
      <c r="B161" s="2">
        <v>0</v>
      </c>
      <c r="C161" s="2"/>
      <c r="D161" s="2"/>
      <c r="E161" s="2"/>
      <c r="F161" s="73"/>
      <c r="G161" s="73"/>
      <c r="H161" s="24" t="s">
        <v>123</v>
      </c>
    </row>
    <row r="162" spans="1:71" customFormat="1" hidden="1" x14ac:dyDescent="0.2">
      <c r="A162" s="23" t="s">
        <v>278</v>
      </c>
      <c r="B162" s="2">
        <v>0</v>
      </c>
      <c r="C162" s="2"/>
      <c r="D162" s="2"/>
      <c r="E162" s="2"/>
      <c r="F162" s="73"/>
      <c r="G162" s="73"/>
      <c r="H162" s="24" t="s">
        <v>123</v>
      </c>
    </row>
    <row r="163" spans="1:71" customFormat="1" hidden="1" x14ac:dyDescent="0.2">
      <c r="A163" s="23" t="s">
        <v>240</v>
      </c>
      <c r="B163" s="2">
        <v>0</v>
      </c>
      <c r="C163" s="2"/>
      <c r="D163" s="2"/>
      <c r="E163" s="2"/>
      <c r="F163" s="73"/>
      <c r="G163" s="73"/>
      <c r="H163" s="24" t="s">
        <v>123</v>
      </c>
    </row>
    <row r="164" spans="1:71" customFormat="1" hidden="1" x14ac:dyDescent="0.2">
      <c r="A164" s="23" t="s">
        <v>69</v>
      </c>
      <c r="B164" s="2">
        <v>0</v>
      </c>
      <c r="C164" s="2"/>
      <c r="D164" s="2"/>
      <c r="E164" s="2"/>
      <c r="F164" s="73"/>
      <c r="G164" s="73"/>
      <c r="H164" s="24" t="s">
        <v>117</v>
      </c>
    </row>
    <row r="165" spans="1:71" customFormat="1" hidden="1" x14ac:dyDescent="0.2">
      <c r="A165" s="23" t="s">
        <v>267</v>
      </c>
      <c r="B165" s="2">
        <v>0</v>
      </c>
      <c r="C165" s="2"/>
      <c r="D165" s="2"/>
      <c r="E165" s="2"/>
      <c r="F165" s="73"/>
      <c r="G165" s="73"/>
      <c r="H165" s="24" t="s">
        <v>121</v>
      </c>
    </row>
    <row r="166" spans="1:71" customFormat="1" hidden="1" x14ac:dyDescent="0.2">
      <c r="A166" s="23" t="s">
        <v>110</v>
      </c>
      <c r="B166" s="2">
        <v>0</v>
      </c>
      <c r="C166" s="2"/>
      <c r="D166" s="2"/>
      <c r="E166" s="2"/>
      <c r="F166" s="73"/>
      <c r="G166" s="73"/>
      <c r="H166" s="24" t="s">
        <v>121</v>
      </c>
    </row>
    <row r="167" spans="1:71" customFormat="1" hidden="1" x14ac:dyDescent="0.2">
      <c r="A167" s="23" t="s">
        <v>256</v>
      </c>
      <c r="B167" s="2">
        <v>0</v>
      </c>
      <c r="C167" s="2"/>
      <c r="D167" s="2"/>
      <c r="E167" s="2"/>
      <c r="F167" s="73"/>
      <c r="G167" s="73"/>
      <c r="H167" s="24" t="s">
        <v>121</v>
      </c>
    </row>
    <row r="168" spans="1:71" customFormat="1" hidden="1" x14ac:dyDescent="0.2">
      <c r="A168" s="23" t="s">
        <v>109</v>
      </c>
      <c r="B168" s="2">
        <v>0</v>
      </c>
      <c r="C168" s="2"/>
      <c r="D168" s="2"/>
      <c r="E168" s="2"/>
      <c r="F168" s="73"/>
      <c r="G168" s="73"/>
      <c r="H168" s="24" t="s">
        <v>121</v>
      </c>
    </row>
    <row r="169" spans="1:71" customFormat="1" hidden="1" x14ac:dyDescent="0.2">
      <c r="A169" s="23" t="s">
        <v>254</v>
      </c>
      <c r="B169" s="2">
        <v>0</v>
      </c>
      <c r="C169" s="2"/>
      <c r="D169" s="2"/>
      <c r="E169" s="2"/>
      <c r="F169" s="73"/>
      <c r="G169" s="73"/>
      <c r="H169" s="24" t="s">
        <v>121</v>
      </c>
    </row>
    <row r="170" spans="1:71" customFormat="1" ht="25.5" hidden="1" x14ac:dyDescent="0.2">
      <c r="A170" s="23" t="s">
        <v>271</v>
      </c>
      <c r="B170" s="2">
        <v>0</v>
      </c>
      <c r="C170" s="2"/>
      <c r="D170" s="2"/>
      <c r="E170" s="2"/>
      <c r="F170" s="73"/>
      <c r="G170" s="73"/>
      <c r="H170" s="24" t="s">
        <v>120</v>
      </c>
    </row>
    <row r="171" spans="1:71" customFormat="1" hidden="1" x14ac:dyDescent="0.2">
      <c r="A171" s="23" t="s">
        <v>270</v>
      </c>
      <c r="B171" s="2">
        <v>0</v>
      </c>
      <c r="C171" s="2"/>
      <c r="D171" s="2"/>
      <c r="E171" s="2"/>
      <c r="F171" s="73"/>
      <c r="G171" s="73"/>
      <c r="H171" s="24" t="s">
        <v>120</v>
      </c>
    </row>
    <row r="172" spans="1:71" customFormat="1" hidden="1" x14ac:dyDescent="0.2">
      <c r="A172" s="23" t="s">
        <v>268</v>
      </c>
      <c r="B172" s="2">
        <v>0</v>
      </c>
      <c r="C172" s="2"/>
      <c r="D172" s="2"/>
      <c r="E172" s="2"/>
      <c r="F172" s="73"/>
      <c r="G172" s="73"/>
      <c r="H172" s="24" t="s">
        <v>120</v>
      </c>
    </row>
    <row r="173" spans="1:71" customFormat="1" hidden="1" x14ac:dyDescent="0.2">
      <c r="A173" s="23" t="s">
        <v>285</v>
      </c>
      <c r="B173" s="2">
        <v>0</v>
      </c>
      <c r="C173" s="2"/>
      <c r="D173" s="2"/>
      <c r="E173" s="2"/>
      <c r="F173" s="73"/>
      <c r="G173" s="73"/>
      <c r="H173" s="24" t="s">
        <v>119</v>
      </c>
    </row>
    <row r="174" spans="1:71" customFormat="1" hidden="1" x14ac:dyDescent="0.2">
      <c r="A174" s="23" t="s">
        <v>284</v>
      </c>
      <c r="B174" s="2">
        <v>0</v>
      </c>
      <c r="C174" s="2"/>
      <c r="D174" s="2"/>
      <c r="E174" s="2"/>
      <c r="F174" s="73"/>
      <c r="G174" s="73"/>
      <c r="H174" s="24" t="s">
        <v>119</v>
      </c>
    </row>
    <row r="175" spans="1:71" customFormat="1" hidden="1" x14ac:dyDescent="0.2">
      <c r="A175" s="23" t="s">
        <v>283</v>
      </c>
      <c r="B175" s="2">
        <v>0</v>
      </c>
      <c r="C175" s="2"/>
      <c r="D175" s="2"/>
      <c r="E175" s="2"/>
      <c r="F175" s="73"/>
      <c r="G175" s="73"/>
      <c r="H175" s="24" t="s">
        <v>119</v>
      </c>
    </row>
    <row r="176" spans="1:71" s="103" customFormat="1" x14ac:dyDescent="0.2">
      <c r="A176" s="205"/>
      <c r="H176" s="206"/>
      <c r="BS176" s="83"/>
    </row>
    <row r="177" spans="1:71" s="13" customFormat="1" ht="16.5" thickBot="1" x14ac:dyDescent="0.3">
      <c r="A177" s="27" t="s">
        <v>167</v>
      </c>
      <c r="B177" s="28"/>
      <c r="C177" s="204"/>
      <c r="D177" s="204"/>
      <c r="E177" s="204"/>
      <c r="F177" s="204"/>
      <c r="G177" s="204"/>
      <c r="H177" s="135"/>
      <c r="K177" s="143"/>
      <c r="L177" s="143"/>
      <c r="M177" s="143"/>
      <c r="N177" s="143"/>
      <c r="O177" s="143"/>
      <c r="P177" s="143"/>
      <c r="Q177" s="143"/>
      <c r="R177" s="143"/>
      <c r="S177" s="143"/>
      <c r="T177" s="143"/>
      <c r="U177" s="143"/>
      <c r="V177" s="143"/>
      <c r="W177" s="143"/>
      <c r="X177" s="143"/>
      <c r="Y177" s="143"/>
      <c r="Z177" s="143"/>
      <c r="AA177" s="143"/>
      <c r="AB177" s="143"/>
      <c r="AC177" s="143"/>
      <c r="BS177" s="15"/>
    </row>
    <row r="178" spans="1:71" customFormat="1" hidden="1" x14ac:dyDescent="0.2">
      <c r="A178" s="17"/>
      <c r="B178" s="18"/>
      <c r="C178" s="18"/>
      <c r="D178" s="18"/>
      <c r="E178" s="18"/>
      <c r="F178" s="18"/>
      <c r="G178" s="18"/>
      <c r="H178" s="26"/>
    </row>
    <row r="179" spans="1:71" hidden="1" x14ac:dyDescent="0.2">
      <c r="A179" s="12" t="s">
        <v>15</v>
      </c>
      <c r="H179" s="5"/>
      <c r="I179" s="11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row>
    <row r="180" spans="1:71" x14ac:dyDescent="0.2">
      <c r="G180" s="73"/>
      <c r="H180" s="136"/>
      <c r="BS180" s="14"/>
    </row>
    <row r="181" spans="1:71" x14ac:dyDescent="0.2">
      <c r="A181" s="51" t="s">
        <v>279</v>
      </c>
      <c r="B181" s="52">
        <f>SUM(3076*5)</f>
        <v>15380</v>
      </c>
      <c r="G181" s="73"/>
      <c r="H181" s="136"/>
      <c r="BS181" s="14"/>
    </row>
    <row r="182" spans="1:71" x14ac:dyDescent="0.2">
      <c r="A182" s="51" t="s">
        <v>78</v>
      </c>
      <c r="B182" s="52">
        <f>SUM(B10:B148)+B7</f>
        <v>14534</v>
      </c>
      <c r="G182" s="73"/>
      <c r="H182" s="136"/>
      <c r="BS182" s="14"/>
    </row>
    <row r="183" spans="1:71" x14ac:dyDescent="0.2">
      <c r="A183" s="51" t="s">
        <v>364</v>
      </c>
      <c r="B183" s="52">
        <f>B182-B181</f>
        <v>-846</v>
      </c>
      <c r="G183" s="73"/>
      <c r="H183" s="136"/>
      <c r="BS183" s="14"/>
    </row>
    <row r="184" spans="1:71" x14ac:dyDescent="0.2">
      <c r="A184" s="51" t="s">
        <v>280</v>
      </c>
      <c r="B184" s="52">
        <f>0.05*B181</f>
        <v>769</v>
      </c>
      <c r="G184" s="73"/>
      <c r="H184" s="136"/>
      <c r="BS184" s="14"/>
    </row>
    <row r="185" spans="1:71" x14ac:dyDescent="0.2">
      <c r="A185" s="51" t="s">
        <v>281</v>
      </c>
      <c r="B185" s="52">
        <f>SUM(B184, B181)</f>
        <v>16149</v>
      </c>
      <c r="H185" s="6"/>
      <c r="I185" s="14"/>
    </row>
    <row r="186" spans="1:71" x14ac:dyDescent="0.2">
      <c r="A186" s="180" t="s">
        <v>364</v>
      </c>
      <c r="B186" s="52">
        <f>B182-B185</f>
        <v>-1615</v>
      </c>
      <c r="H186" s="6"/>
      <c r="I186" s="14"/>
    </row>
    <row r="187" spans="1:71" ht="18" customHeight="1" x14ac:dyDescent="0.2">
      <c r="A187" s="179" t="s">
        <v>359</v>
      </c>
      <c r="B187" s="25">
        <v>0</v>
      </c>
      <c r="H187" s="6"/>
      <c r="I187" s="14"/>
    </row>
    <row r="188" spans="1:71" x14ac:dyDescent="0.2">
      <c r="A188" s="53" t="s">
        <v>342</v>
      </c>
      <c r="B188" s="54">
        <f>SUM(B187/2)+B181</f>
        <v>15380</v>
      </c>
      <c r="F188" s="185" t="s">
        <v>360</v>
      </c>
      <c r="H188" s="6"/>
      <c r="I188" s="14"/>
    </row>
    <row r="189" spans="1:71" x14ac:dyDescent="0.2">
      <c r="A189" s="53" t="s">
        <v>78</v>
      </c>
      <c r="B189" s="54">
        <f>B182</f>
        <v>14534</v>
      </c>
      <c r="C189" s="41"/>
      <c r="H189" s="6"/>
      <c r="I189" s="14"/>
    </row>
    <row r="190" spans="1:71" x14ac:dyDescent="0.2">
      <c r="A190" s="53" t="s">
        <v>364</v>
      </c>
      <c r="B190" s="54">
        <f>B189-B188</f>
        <v>-846</v>
      </c>
      <c r="C190" s="41"/>
      <c r="H190" s="6"/>
      <c r="I190" s="14"/>
    </row>
    <row r="191" spans="1:71" x14ac:dyDescent="0.2">
      <c r="A191" s="2" t="s">
        <v>365</v>
      </c>
      <c r="B191" s="37">
        <f>B188+B184</f>
        <v>16149</v>
      </c>
      <c r="C191" s="41"/>
      <c r="H191" s="6"/>
      <c r="I191" s="14"/>
    </row>
    <row r="192" spans="1:71" x14ac:dyDescent="0.2">
      <c r="A192" s="2" t="s">
        <v>78</v>
      </c>
      <c r="B192" s="37">
        <f>B182</f>
        <v>14534</v>
      </c>
      <c r="C192" s="41"/>
      <c r="H192" s="6"/>
      <c r="I192" s="14"/>
    </row>
    <row r="193" spans="1:9" ht="13.5" thickBot="1" x14ac:dyDescent="0.25">
      <c r="A193" s="2" t="s">
        <v>364</v>
      </c>
      <c r="B193" s="37">
        <f>B192-B191</f>
        <v>-1615</v>
      </c>
      <c r="C193" s="41"/>
      <c r="I193" s="14"/>
    </row>
    <row r="194" spans="1:9" x14ac:dyDescent="0.2">
      <c r="A194" s="8" t="s">
        <v>343</v>
      </c>
      <c r="B194" s="55">
        <f>SUM(B187, 15380)</f>
        <v>15380</v>
      </c>
      <c r="C194" s="186"/>
      <c r="D194" s="18"/>
      <c r="E194" s="18"/>
      <c r="F194" s="18"/>
      <c r="G194" s="18"/>
      <c r="H194" s="17"/>
      <c r="I194" s="14"/>
    </row>
    <row r="195" spans="1:9" x14ac:dyDescent="0.2">
      <c r="A195" s="9" t="s">
        <v>78</v>
      </c>
      <c r="B195" s="56">
        <f>B182</f>
        <v>14534</v>
      </c>
      <c r="C195" s="186"/>
      <c r="D195" s="18"/>
      <c r="E195" s="18"/>
      <c r="F195" s="18"/>
      <c r="G195" s="18"/>
      <c r="H195" s="17"/>
      <c r="I195" s="14"/>
    </row>
    <row r="196" spans="1:9" ht="13.5" thickBot="1" x14ac:dyDescent="0.25">
      <c r="A196" s="10" t="s">
        <v>364</v>
      </c>
      <c r="B196" s="57">
        <f>B195-B194</f>
        <v>-846</v>
      </c>
      <c r="C196" s="186"/>
      <c r="D196" s="18"/>
      <c r="E196" s="18"/>
      <c r="F196" s="18"/>
      <c r="G196" s="18"/>
      <c r="H196" s="17"/>
      <c r="I196" s="14"/>
    </row>
    <row r="197" spans="1:9" x14ac:dyDescent="0.2">
      <c r="A197" s="17" t="s">
        <v>366</v>
      </c>
      <c r="B197" s="58">
        <f>SUM(B194, B184,B187)</f>
        <v>16149</v>
      </c>
      <c r="D197" s="18"/>
      <c r="E197" s="18"/>
      <c r="F197" s="187" t="s">
        <v>361</v>
      </c>
      <c r="G197" s="18"/>
      <c r="H197" s="17"/>
    </row>
    <row r="198" spans="1:9" x14ac:dyDescent="0.2">
      <c r="A198" s="12" t="s">
        <v>364</v>
      </c>
      <c r="B198" s="37">
        <f>B195-B197</f>
        <v>-1615</v>
      </c>
      <c r="C198" s="41"/>
    </row>
    <row r="200" spans="1:9" ht="13.5" thickBot="1" x14ac:dyDescent="0.25"/>
    <row r="201" spans="1:9" ht="63.75" x14ac:dyDescent="0.2">
      <c r="A201" s="228" t="s">
        <v>372</v>
      </c>
      <c r="B201" s="215" t="s">
        <v>375</v>
      </c>
      <c r="C201" s="216" t="s">
        <v>151</v>
      </c>
      <c r="D201" s="216" t="s">
        <v>152</v>
      </c>
      <c r="E201" s="216" t="s">
        <v>154</v>
      </c>
      <c r="F201" s="217" t="s">
        <v>156</v>
      </c>
      <c r="G201" s="218" t="s">
        <v>158</v>
      </c>
    </row>
    <row r="202" spans="1:9" ht="15" x14ac:dyDescent="0.25">
      <c r="A202" s="229" t="s">
        <v>115</v>
      </c>
      <c r="B202">
        <v>1534</v>
      </c>
      <c r="C202" s="225">
        <v>89</v>
      </c>
      <c r="D202" s="225">
        <v>379</v>
      </c>
      <c r="E202" s="219">
        <v>299</v>
      </c>
      <c r="F202" s="219">
        <v>457</v>
      </c>
      <c r="G202" s="220">
        <v>310</v>
      </c>
    </row>
    <row r="203" spans="1:9" ht="15" x14ac:dyDescent="0.25">
      <c r="A203" s="229" t="s">
        <v>367</v>
      </c>
      <c r="B203">
        <v>2637</v>
      </c>
      <c r="C203" s="225">
        <v>280</v>
      </c>
      <c r="D203" s="225">
        <v>807</v>
      </c>
      <c r="E203" s="219">
        <v>1155</v>
      </c>
      <c r="F203" s="219">
        <v>173</v>
      </c>
      <c r="G203" s="220">
        <v>222</v>
      </c>
    </row>
    <row r="204" spans="1:9" ht="15" x14ac:dyDescent="0.25">
      <c r="A204" s="229" t="s">
        <v>112</v>
      </c>
      <c r="B204">
        <v>1058</v>
      </c>
      <c r="C204" s="225">
        <v>0</v>
      </c>
      <c r="D204" s="225">
        <v>184</v>
      </c>
      <c r="E204" s="219">
        <v>183</v>
      </c>
      <c r="F204" s="219">
        <v>345</v>
      </c>
      <c r="G204" s="220">
        <v>346</v>
      </c>
    </row>
    <row r="205" spans="1:9" ht="15" x14ac:dyDescent="0.25">
      <c r="A205" s="229" t="s">
        <v>368</v>
      </c>
      <c r="B205">
        <v>7908</v>
      </c>
      <c r="C205" s="226">
        <v>1333</v>
      </c>
      <c r="D205" s="226">
        <v>1164</v>
      </c>
      <c r="E205" s="221">
        <v>2273</v>
      </c>
      <c r="F205" s="221">
        <v>1556</v>
      </c>
      <c r="G205" s="222">
        <v>1582</v>
      </c>
    </row>
    <row r="206" spans="1:9" ht="15" x14ac:dyDescent="0.25">
      <c r="A206" s="229" t="s">
        <v>369</v>
      </c>
      <c r="B206">
        <v>208</v>
      </c>
      <c r="C206" s="225">
        <v>7</v>
      </c>
      <c r="D206" s="225">
        <v>14</v>
      </c>
      <c r="E206" s="219">
        <v>68</v>
      </c>
      <c r="F206" s="219">
        <v>84</v>
      </c>
      <c r="G206" s="220">
        <v>35</v>
      </c>
    </row>
    <row r="207" spans="1:9" ht="15" x14ac:dyDescent="0.25">
      <c r="A207" s="229" t="s">
        <v>370</v>
      </c>
      <c r="B207">
        <v>217</v>
      </c>
      <c r="C207" s="225">
        <v>39</v>
      </c>
      <c r="D207" s="225">
        <v>84</v>
      </c>
      <c r="E207" s="219">
        <v>55</v>
      </c>
      <c r="F207" s="219">
        <v>23</v>
      </c>
      <c r="G207" s="220">
        <v>16</v>
      </c>
    </row>
    <row r="208" spans="1:9" ht="15" x14ac:dyDescent="0.25">
      <c r="A208" s="229" t="s">
        <v>371</v>
      </c>
      <c r="B208">
        <v>46</v>
      </c>
      <c r="C208" s="225">
        <v>18</v>
      </c>
      <c r="D208" s="225">
        <v>12</v>
      </c>
      <c r="E208" s="219">
        <v>14</v>
      </c>
      <c r="F208" s="219">
        <v>1</v>
      </c>
      <c r="G208" s="220">
        <v>1</v>
      </c>
    </row>
    <row r="209" spans="1:8" ht="15" x14ac:dyDescent="0.25">
      <c r="A209" s="229" t="s">
        <v>373</v>
      </c>
      <c r="B209">
        <v>126</v>
      </c>
      <c r="C209" s="226">
        <v>33</v>
      </c>
      <c r="D209" s="226">
        <v>36</v>
      </c>
      <c r="E209" s="221">
        <v>23</v>
      </c>
      <c r="F209" s="221">
        <v>16</v>
      </c>
      <c r="G209" s="222">
        <v>18</v>
      </c>
    </row>
    <row r="210" spans="1:8" ht="15.75" thickBot="1" x14ac:dyDescent="0.3">
      <c r="A210" s="230" t="s">
        <v>374</v>
      </c>
      <c r="B210" s="214">
        <v>345</v>
      </c>
      <c r="C210" s="227">
        <v>115</v>
      </c>
      <c r="D210" s="227">
        <v>113</v>
      </c>
      <c r="E210" s="223">
        <v>41</v>
      </c>
      <c r="F210" s="223">
        <v>38</v>
      </c>
      <c r="G210" s="224">
        <v>38</v>
      </c>
    </row>
    <row r="215" spans="1:8" x14ac:dyDescent="0.2">
      <c r="H215" s="62"/>
    </row>
    <row r="216" spans="1:8" x14ac:dyDescent="0.2">
      <c r="H216" s="62"/>
    </row>
    <row r="217" spans="1:8" x14ac:dyDescent="0.2">
      <c r="H217" s="62"/>
    </row>
    <row r="218" spans="1:8" x14ac:dyDescent="0.2">
      <c r="H218" s="62"/>
    </row>
    <row r="219" spans="1:8" x14ac:dyDescent="0.2">
      <c r="H219" s="62"/>
    </row>
    <row r="220" spans="1:8" x14ac:dyDescent="0.2">
      <c r="H220" s="62"/>
    </row>
    <row r="221" spans="1:8" x14ac:dyDescent="0.2">
      <c r="H221" s="62"/>
    </row>
    <row r="222" spans="1:8" x14ac:dyDescent="0.2">
      <c r="H222" s="62"/>
    </row>
    <row r="223" spans="1:8" x14ac:dyDescent="0.2">
      <c r="H223" s="62"/>
    </row>
    <row r="224" spans="1:8" x14ac:dyDescent="0.2">
      <c r="H224" s="6"/>
    </row>
    <row r="225" spans="8:8" x14ac:dyDescent="0.2">
      <c r="H225" s="6"/>
    </row>
    <row r="226" spans="8:8" x14ac:dyDescent="0.2">
      <c r="H226" s="6"/>
    </row>
    <row r="227" spans="8:8" x14ac:dyDescent="0.2">
      <c r="H227" s="6"/>
    </row>
    <row r="228" spans="8:8" x14ac:dyDescent="0.2">
      <c r="H228" s="6"/>
    </row>
    <row r="229" spans="8:8" x14ac:dyDescent="0.2">
      <c r="H229" s="6"/>
    </row>
    <row r="230" spans="8:8" x14ac:dyDescent="0.2">
      <c r="H230" s="6"/>
    </row>
    <row r="231" spans="8:8" x14ac:dyDescent="0.2">
      <c r="H231" s="6"/>
    </row>
    <row r="233" spans="8:8" x14ac:dyDescent="0.2">
      <c r="H233" s="7"/>
    </row>
  </sheetData>
  <autoFilter ref="A9:E179" xr:uid="{00000000-0009-0000-0000-000006000000}">
    <filterColumn colId="1">
      <customFilters and="1">
        <customFilter operator="greaterThan" val="0"/>
      </customFilters>
    </filterColumn>
  </autoFilter>
  <dataValidations count="1">
    <dataValidation type="list" allowBlank="1" showInputMessage="1" showErrorMessage="1" sqref="H151:H176 H10:H149" xr:uid="{00000000-0002-0000-0600-000000000000}">
      <formula1>_CFA1</formula1>
    </dataValidation>
  </dataValidations>
  <pageMargins left="0.75" right="0.75" top="1" bottom="1" header="0.5" footer="0.5"/>
  <pageSetup paperSize="9" scale="83" fitToHeight="12"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7" tint="0.79998168889431442"/>
  </sheetPr>
  <dimension ref="A1:C15"/>
  <sheetViews>
    <sheetView workbookViewId="0">
      <selection activeCell="C11" sqref="C11"/>
    </sheetView>
  </sheetViews>
  <sheetFormatPr defaultRowHeight="12.75" x14ac:dyDescent="0.2"/>
  <cols>
    <col min="1" max="1" width="37.140625" bestFit="1" customWidth="1"/>
  </cols>
  <sheetData>
    <row r="1" spans="1:3" x14ac:dyDescent="0.2">
      <c r="A1" t="s">
        <v>19</v>
      </c>
      <c r="C1" t="s">
        <v>463</v>
      </c>
    </row>
    <row r="2" spans="1:3" x14ac:dyDescent="0.2">
      <c r="A2" t="s">
        <v>388</v>
      </c>
      <c r="C2" t="s">
        <v>466</v>
      </c>
    </row>
    <row r="3" spans="1:3" x14ac:dyDescent="0.2">
      <c r="A3" s="1" t="s">
        <v>515</v>
      </c>
      <c r="C3" t="s">
        <v>465</v>
      </c>
    </row>
    <row r="4" spans="1:3" x14ac:dyDescent="0.2">
      <c r="A4" t="s">
        <v>564</v>
      </c>
      <c r="C4" t="s">
        <v>417</v>
      </c>
    </row>
    <row r="5" spans="1:3" x14ac:dyDescent="0.2">
      <c r="A5" s="241" t="s">
        <v>534</v>
      </c>
      <c r="C5" t="s">
        <v>122</v>
      </c>
    </row>
    <row r="6" spans="1:3" x14ac:dyDescent="0.2">
      <c r="A6" s="1" t="s">
        <v>118</v>
      </c>
      <c r="C6" t="s">
        <v>857</v>
      </c>
    </row>
    <row r="7" spans="1:3" x14ac:dyDescent="0.2">
      <c r="A7" t="s">
        <v>667</v>
      </c>
      <c r="C7" t="s">
        <v>481</v>
      </c>
    </row>
    <row r="8" spans="1:3" x14ac:dyDescent="0.2">
      <c r="A8" s="241" t="s">
        <v>441</v>
      </c>
    </row>
    <row r="9" spans="1:3" x14ac:dyDescent="0.2">
      <c r="A9" t="s">
        <v>466</v>
      </c>
    </row>
    <row r="10" spans="1:3" x14ac:dyDescent="0.2">
      <c r="A10" t="s">
        <v>122</v>
      </c>
    </row>
    <row r="11" spans="1:3" x14ac:dyDescent="0.2">
      <c r="A11" s="1" t="s">
        <v>558</v>
      </c>
    </row>
    <row r="12" spans="1:3" x14ac:dyDescent="0.2">
      <c r="A12" t="s">
        <v>472</v>
      </c>
    </row>
    <row r="13" spans="1:3" x14ac:dyDescent="0.2">
      <c r="A13" t="s">
        <v>690</v>
      </c>
    </row>
    <row r="14" spans="1:3" x14ac:dyDescent="0.2">
      <c r="A14" t="s">
        <v>116</v>
      </c>
    </row>
    <row r="15" spans="1:3" x14ac:dyDescent="0.2">
      <c r="A15" s="241" t="s">
        <v>417</v>
      </c>
    </row>
  </sheetData>
  <sortState xmlns:xlrd2="http://schemas.microsoft.com/office/spreadsheetml/2017/richdata2" ref="A2:A17">
    <sortCondition ref="A1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92AB4A2FEEA147B61DB1CB2D5581CE" ma:contentTypeVersion="8" ma:contentTypeDescription="Create a new document." ma:contentTypeScope="" ma:versionID="8f6808c4dd8c72b0a9ca66a7ec02402a">
  <xsd:schema xmlns:xsd="http://www.w3.org/2001/XMLSchema" xmlns:xs="http://www.w3.org/2001/XMLSchema" xmlns:p="http://schemas.microsoft.com/office/2006/metadata/properties" xmlns:ns3="164119b7-757e-4110-abbc-14aeeaa7d011" targetNamespace="http://schemas.microsoft.com/office/2006/metadata/properties" ma:root="true" ma:fieldsID="0b456aa091b2c58795289e11e59778ac" ns3:_="">
    <xsd:import namespace="164119b7-757e-4110-abbc-14aeeaa7d01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4119b7-757e-4110-abbc-14aeeaa7d0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717C64-5954-419F-9AD3-0719CB33F771}">
  <ds:schemaRefs>
    <ds:schemaRef ds:uri="http://schemas.microsoft.com/sharepoint/v3/contenttype/forms"/>
  </ds:schemaRefs>
</ds:datastoreItem>
</file>

<file path=customXml/itemProps2.xml><?xml version="1.0" encoding="utf-8"?>
<ds:datastoreItem xmlns:ds="http://schemas.openxmlformats.org/officeDocument/2006/customXml" ds:itemID="{43FD82C0-232B-4038-95D4-0B2C2629A32C}">
  <ds:schemaRefs>
    <ds:schemaRef ds:uri="http://purl.org/dc/terms/"/>
    <ds:schemaRef ds:uri="http://schemas.microsoft.com/office/2006/documentManagement/types"/>
    <ds:schemaRef ds:uri="http://purl.org/dc/dcmitype/"/>
    <ds:schemaRef ds:uri="http://schemas.microsoft.com/office/infopath/2007/PartnerControls"/>
    <ds:schemaRef ds:uri="164119b7-757e-4110-abbc-14aeeaa7d011"/>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DBE85B7-7E18-45BD-B721-C7B350E54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4119b7-757e-4110-abbc-14aeeaa7d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5 Year Land Supply</vt:lpstr>
      <vt:lpstr>Trajectory Submission</vt:lpstr>
      <vt:lpstr>Range Trajectory</vt:lpstr>
      <vt:lpstr>5 year NEW LP TARGET </vt:lpstr>
      <vt:lpstr>Lists</vt:lpstr>
      <vt:lpstr>'5 Year Land Supply'!Print_Area</vt:lpstr>
      <vt:lpstr>'5 year NEW LP TARGET '!Print_Area</vt:lpstr>
    </vt:vector>
  </TitlesOfParts>
  <Company>London Borough of Newham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gerryansell</dc:creator>
  <cp:lastModifiedBy>Danalee Edmund</cp:lastModifiedBy>
  <cp:lastPrinted>2019-03-04T17:43:52Z</cp:lastPrinted>
  <dcterms:created xsi:type="dcterms:W3CDTF">2013-04-11T09:38:21Z</dcterms:created>
  <dcterms:modified xsi:type="dcterms:W3CDTF">2025-09-23T13:58:10Z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0x0101004092AB4A2FEEA147B61DB1CB2D5581CE</vt:lpwstr>
  </property>
</Properties>
</file>